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60" windowWidth="19155" windowHeight="7770"/>
  </bookViews>
  <sheets>
    <sheet name="添付Data" sheetId="1" r:id="rId1"/>
  </sheets>
  <calcPr calcId="145621"/>
</workbook>
</file>

<file path=xl/calcChain.xml><?xml version="1.0" encoding="utf-8"?>
<calcChain xmlns="http://schemas.openxmlformats.org/spreadsheetml/2006/main">
  <c r="AE11" i="1" l="1"/>
  <c r="N14" i="1" l="1"/>
  <c r="M14" i="1"/>
  <c r="AA13" i="1"/>
  <c r="AC13" i="1" s="1"/>
  <c r="T13" i="1"/>
  <c r="S13" i="1"/>
  <c r="R13" i="1"/>
  <c r="M13" i="1"/>
  <c r="N13" i="1" s="1"/>
  <c r="AA12" i="1"/>
  <c r="AC12" i="1" s="1"/>
  <c r="M12" i="1"/>
  <c r="N12" i="1" s="1"/>
  <c r="N11" i="1" s="1"/>
  <c r="AC11" i="1"/>
  <c r="AA11" i="1"/>
  <c r="AC10" i="1"/>
  <c r="AE10" i="1" s="1"/>
  <c r="AA10" i="1"/>
  <c r="AA9" i="1"/>
  <c r="AC9" i="1" s="1"/>
  <c r="AE9" i="1" s="1"/>
  <c r="AA8" i="1"/>
  <c r="AC8" i="1" s="1"/>
  <c r="AE8" i="1" s="1"/>
  <c r="AA7" i="1"/>
  <c r="AC7" i="1" s="1"/>
  <c r="AE7" i="1" s="1"/>
  <c r="AA6" i="1"/>
  <c r="AC6" i="1" s="1"/>
  <c r="AE6" i="1" s="1"/>
  <c r="L6" i="1"/>
  <c r="M6" i="1" s="1"/>
  <c r="M3" i="1" s="1"/>
  <c r="AA5" i="1"/>
  <c r="AC5" i="1" s="1"/>
  <c r="M5" i="1"/>
  <c r="N5" i="1" s="1"/>
  <c r="M4" i="1"/>
  <c r="N4" i="1" s="1"/>
  <c r="M11" i="1" l="1"/>
  <c r="AE14" i="1"/>
  <c r="N6" i="1"/>
  <c r="N3" i="1" s="1"/>
</calcChain>
</file>

<file path=xl/sharedStrings.xml><?xml version="1.0" encoding="utf-8"?>
<sst xmlns="http://schemas.openxmlformats.org/spreadsheetml/2006/main" count="112" uniqueCount="56">
  <si>
    <t>USドル・円の推移（2010年1月－2011年12月）</t>
    <rPh sb="5" eb="6">
      <t>エン</t>
    </rPh>
    <rPh sb="7" eb="9">
      <t>スイイ</t>
    </rPh>
    <rPh sb="14" eb="15">
      <t>ネン</t>
    </rPh>
    <rPh sb="16" eb="17">
      <t>ガツ</t>
    </rPh>
    <rPh sb="22" eb="23">
      <t>ネン</t>
    </rPh>
    <rPh sb="25" eb="26">
      <t>ガツ</t>
    </rPh>
    <phoneticPr fontId="3"/>
  </si>
  <si>
    <t>表1.大山製作所　売上推移</t>
    <rPh sb="0" eb="1">
      <t>ヒョウ</t>
    </rPh>
    <rPh sb="3" eb="5">
      <t>オオヤマ</t>
    </rPh>
    <rPh sb="5" eb="8">
      <t>セイサクジョ</t>
    </rPh>
    <rPh sb="9" eb="10">
      <t>ウ</t>
    </rPh>
    <rPh sb="10" eb="11">
      <t>ア</t>
    </rPh>
    <rPh sb="11" eb="13">
      <t>スイイ</t>
    </rPh>
    <phoneticPr fontId="3"/>
  </si>
  <si>
    <t>百万円</t>
    <rPh sb="0" eb="3">
      <t>ヒャクマンエン</t>
    </rPh>
    <phoneticPr fontId="3"/>
  </si>
  <si>
    <t>表6.Aユニット調達計画</t>
    <rPh sb="0" eb="1">
      <t>ヒョウ</t>
    </rPh>
    <rPh sb="8" eb="10">
      <t>チョウタツ</t>
    </rPh>
    <rPh sb="10" eb="12">
      <t>ケイカク</t>
    </rPh>
    <phoneticPr fontId="3"/>
  </si>
  <si>
    <t>Aユニット購入個数推移（計画）</t>
    <rPh sb="5" eb="7">
      <t>コウニュウ</t>
    </rPh>
    <rPh sb="7" eb="9">
      <t>コスウ</t>
    </rPh>
    <rPh sb="9" eb="11">
      <t>スイイ</t>
    </rPh>
    <rPh sb="12" eb="14">
      <t>ケイカク</t>
    </rPh>
    <phoneticPr fontId="3"/>
  </si>
  <si>
    <t>個</t>
    <rPh sb="0" eb="1">
      <t>コ</t>
    </rPh>
    <phoneticPr fontId="3"/>
  </si>
  <si>
    <t>日付</t>
  </si>
  <si>
    <t>円/US$</t>
    <rPh sb="0" eb="1">
      <t>エン</t>
    </rPh>
    <phoneticPr fontId="3"/>
  </si>
  <si>
    <t>木下工業</t>
    <rPh sb="0" eb="2">
      <t>キノシタ</t>
    </rPh>
    <rPh sb="2" eb="4">
      <t>コウギョウ</t>
    </rPh>
    <phoneticPr fontId="3"/>
  </si>
  <si>
    <t>2百万円/1ユニット</t>
    <rPh sb="1" eb="4">
      <t>ヒャクマンエン</t>
    </rPh>
    <phoneticPr fontId="3"/>
  </si>
  <si>
    <t>全体</t>
    <rPh sb="0" eb="2">
      <t>ゼンタイ</t>
    </rPh>
    <phoneticPr fontId="3"/>
  </si>
  <si>
    <t>山東紫龍</t>
    <rPh sb="0" eb="1">
      <t>ヤマ</t>
    </rPh>
    <rPh sb="1" eb="2">
      <t>ヒガシ</t>
    </rPh>
    <rPh sb="2" eb="3">
      <t>ムラサキ</t>
    </rPh>
    <rPh sb="3" eb="4">
      <t>リュウ</t>
    </rPh>
    <phoneticPr fontId="3"/>
  </si>
  <si>
    <t>21,000US$/ユニット</t>
    <phoneticPr fontId="3"/>
  </si>
  <si>
    <t xml:space="preserve">  →　日本円換算</t>
    <rPh sb="4" eb="7">
      <t>ニホンエン</t>
    </rPh>
    <rPh sb="7" eb="9">
      <t>カンザン</t>
    </rPh>
    <phoneticPr fontId="3"/>
  </si>
  <si>
    <t>日本</t>
    <rPh sb="0" eb="2">
      <t>ニホン</t>
    </rPh>
    <phoneticPr fontId="3"/>
  </si>
  <si>
    <t>中国内</t>
    <rPh sb="0" eb="2">
      <t>チュウゴク</t>
    </rPh>
    <rPh sb="2" eb="3">
      <t>ナイ</t>
    </rPh>
    <phoneticPr fontId="3"/>
  </si>
  <si>
    <t>為替</t>
    <rPh sb="0" eb="2">
      <t>カワセ</t>
    </rPh>
    <phoneticPr fontId="3"/>
  </si>
  <si>
    <t>円換算</t>
    <rPh sb="0" eb="1">
      <t>エン</t>
    </rPh>
    <rPh sb="1" eb="3">
      <t>カンザン</t>
    </rPh>
    <phoneticPr fontId="3"/>
  </si>
  <si>
    <t>単価差</t>
    <rPh sb="0" eb="2">
      <t>タンカ</t>
    </rPh>
    <rPh sb="2" eb="3">
      <t>サ</t>
    </rPh>
    <phoneticPr fontId="3"/>
  </si>
  <si>
    <t>M社向け合計</t>
    <rPh sb="1" eb="2">
      <t>シャ</t>
    </rPh>
    <rPh sb="2" eb="3">
      <t>ム</t>
    </rPh>
    <rPh sb="4" eb="6">
      <t>ゴウケイ</t>
    </rPh>
    <phoneticPr fontId="3"/>
  </si>
  <si>
    <t>中国</t>
    <rPh sb="0" eb="2">
      <t>チュウゴク</t>
    </rPh>
    <phoneticPr fontId="3"/>
  </si>
  <si>
    <t>日本向け</t>
    <rPh sb="0" eb="2">
      <t>ニホン</t>
    </rPh>
    <rPh sb="2" eb="3">
      <t>ム</t>
    </rPh>
    <phoneticPr fontId="3"/>
  </si>
  <si>
    <t>千円/ユニット</t>
    <rPh sb="0" eb="2">
      <t>センエン</t>
    </rPh>
    <phoneticPr fontId="3"/>
  </si>
  <si>
    <t>M社日本向け</t>
    <rPh sb="1" eb="2">
      <t>シャ</t>
    </rPh>
    <rPh sb="2" eb="4">
      <t>ニホン</t>
    </rPh>
    <rPh sb="4" eb="5">
      <t>ム</t>
    </rPh>
    <phoneticPr fontId="3"/>
  </si>
  <si>
    <t>その他</t>
    <rPh sb="2" eb="3">
      <t>タ</t>
    </rPh>
    <phoneticPr fontId="3"/>
  </si>
  <si>
    <t>他地域向け</t>
    <rPh sb="0" eb="1">
      <t>タ</t>
    </rPh>
    <rPh sb="1" eb="3">
      <t>チイキ</t>
    </rPh>
    <rPh sb="3" eb="4">
      <t>ム</t>
    </rPh>
    <phoneticPr fontId="3"/>
  </si>
  <si>
    <t>千円</t>
    <rPh sb="0" eb="2">
      <t>センエン</t>
    </rPh>
    <phoneticPr fontId="3"/>
  </si>
  <si>
    <t>M社中国向け</t>
    <rPh sb="1" eb="2">
      <t>シャ</t>
    </rPh>
    <rPh sb="2" eb="4">
      <t>チュウゴク</t>
    </rPh>
    <rPh sb="4" eb="5">
      <t>ム</t>
    </rPh>
    <phoneticPr fontId="3"/>
  </si>
  <si>
    <t>　＊日本円への換算は各年の平均為替を適用</t>
    <rPh sb="2" eb="4">
      <t>ニホン</t>
    </rPh>
    <rPh sb="4" eb="5">
      <t>エン</t>
    </rPh>
    <rPh sb="7" eb="9">
      <t>カンザン</t>
    </rPh>
    <rPh sb="10" eb="12">
      <t>カクトシ</t>
    </rPh>
    <rPh sb="13" eb="15">
      <t>ヘイキン</t>
    </rPh>
    <rPh sb="15" eb="17">
      <t>カワセ</t>
    </rPh>
    <rPh sb="18" eb="20">
      <t>テキヨウ</t>
    </rPh>
    <phoneticPr fontId="3"/>
  </si>
  <si>
    <t>M社その他向け</t>
    <rPh sb="1" eb="2">
      <t>シャ</t>
    </rPh>
    <rPh sb="4" eb="5">
      <t>タ</t>
    </rPh>
    <rPh sb="5" eb="6">
      <t>ム</t>
    </rPh>
    <phoneticPr fontId="3"/>
  </si>
  <si>
    <t>その他顧客向け 計</t>
    <rPh sb="2" eb="3">
      <t>タ</t>
    </rPh>
    <rPh sb="3" eb="5">
      <t>コキャク</t>
    </rPh>
    <rPh sb="5" eb="6">
      <t>ム</t>
    </rPh>
    <rPh sb="8" eb="9">
      <t>ケイ</t>
    </rPh>
    <phoneticPr fontId="3"/>
  </si>
  <si>
    <t>表4.木下工業　売上推移</t>
    <rPh sb="0" eb="1">
      <t>ヒョウ</t>
    </rPh>
    <rPh sb="3" eb="5">
      <t>キノシタ</t>
    </rPh>
    <rPh sb="5" eb="7">
      <t>コウギョウ</t>
    </rPh>
    <rPh sb="8" eb="9">
      <t>ウ</t>
    </rPh>
    <rPh sb="9" eb="10">
      <t>ア</t>
    </rPh>
    <rPh sb="10" eb="12">
      <t>スイイ</t>
    </rPh>
    <phoneticPr fontId="3"/>
  </si>
  <si>
    <t>その他</t>
    <rPh sb="2" eb="3">
      <t>タ</t>
    </rPh>
    <phoneticPr fontId="3"/>
  </si>
  <si>
    <t>4月初から使用開始、支払いはBL45日後、船積み2週間として試算</t>
    <rPh sb="1" eb="2">
      <t>ガツ</t>
    </rPh>
    <rPh sb="2" eb="3">
      <t>ショ</t>
    </rPh>
    <rPh sb="5" eb="7">
      <t>シヨウ</t>
    </rPh>
    <rPh sb="7" eb="9">
      <t>カイシ</t>
    </rPh>
    <rPh sb="10" eb="12">
      <t>シハラ</t>
    </rPh>
    <rPh sb="18" eb="19">
      <t>ニチ</t>
    </rPh>
    <rPh sb="19" eb="20">
      <t>ゴ</t>
    </rPh>
    <rPh sb="21" eb="23">
      <t>フナヅ</t>
    </rPh>
    <rPh sb="25" eb="27">
      <t>シュウカン</t>
    </rPh>
    <rPh sb="30" eb="32">
      <t>シサン</t>
    </rPh>
    <phoneticPr fontId="3"/>
  </si>
  <si>
    <t>表5.Aユニット調達状況まとめ</t>
    <rPh sb="0" eb="1">
      <t>ヒョウ</t>
    </rPh>
    <rPh sb="8" eb="10">
      <t>チョウタツ</t>
    </rPh>
    <rPh sb="10" eb="12">
      <t>ジョウキョウ</t>
    </rPh>
    <phoneticPr fontId="3"/>
  </si>
  <si>
    <t>購入金額</t>
    <rPh sb="0" eb="2">
      <t>コウニュウ</t>
    </rPh>
    <rPh sb="2" eb="4">
      <t>キンガク</t>
    </rPh>
    <phoneticPr fontId="3"/>
  </si>
  <si>
    <t>購入単価</t>
    <rPh sb="0" eb="2">
      <t>コウニュウ</t>
    </rPh>
    <rPh sb="2" eb="4">
      <t>タンカ</t>
    </rPh>
    <phoneticPr fontId="3"/>
  </si>
  <si>
    <t>2011年年間取引条件</t>
    <rPh sb="4" eb="5">
      <t>ネン</t>
    </rPh>
    <rPh sb="5" eb="7">
      <t>ネンカン</t>
    </rPh>
    <rPh sb="7" eb="9">
      <t>トリヒキ</t>
    </rPh>
    <rPh sb="9" eb="11">
      <t>ジョウケン</t>
    </rPh>
    <phoneticPr fontId="3"/>
  </si>
  <si>
    <t>合計</t>
    <rPh sb="0" eb="2">
      <t>ゴウケイ</t>
    </rPh>
    <phoneticPr fontId="3"/>
  </si>
  <si>
    <t>2百万円/1ユニット（大山製作所渡し）</t>
    <rPh sb="1" eb="4">
      <t>ヒャクマンエン</t>
    </rPh>
    <rPh sb="11" eb="13">
      <t>オオヤマ</t>
    </rPh>
    <rPh sb="13" eb="16">
      <t>セイサクジョ</t>
    </rPh>
    <rPh sb="16" eb="17">
      <t>ワタ</t>
    </rPh>
    <phoneticPr fontId="3"/>
  </si>
  <si>
    <t>21,000US$/ユニット（大山製作所渡し）</t>
    <phoneticPr fontId="3"/>
  </si>
  <si>
    <t>316*</t>
    <phoneticPr fontId="3"/>
  </si>
  <si>
    <t>支払い条件</t>
    <rPh sb="0" eb="2">
      <t>シハラ</t>
    </rPh>
    <rPh sb="3" eb="5">
      <t>ジョウケン</t>
    </rPh>
    <phoneticPr fontId="3"/>
  </si>
  <si>
    <t>納品後手形45日</t>
    <rPh sb="0" eb="2">
      <t>ノウヒン</t>
    </rPh>
    <rPh sb="2" eb="3">
      <t>ゴ</t>
    </rPh>
    <rPh sb="3" eb="5">
      <t>テガタ</t>
    </rPh>
    <rPh sb="7" eb="8">
      <t>ニチ</t>
    </rPh>
    <phoneticPr fontId="3"/>
  </si>
  <si>
    <t>購入数</t>
    <rPh sb="0" eb="3">
      <t>コウニュウスウ</t>
    </rPh>
    <phoneticPr fontId="3"/>
  </si>
  <si>
    <t>BL後45日</t>
    <rPh sb="2" eb="3">
      <t>アト</t>
    </rPh>
    <rPh sb="5" eb="6">
      <t>ニチ</t>
    </rPh>
    <phoneticPr fontId="3"/>
  </si>
  <si>
    <t>リードタイム</t>
    <phoneticPr fontId="3"/>
  </si>
  <si>
    <t>188*</t>
    <phoneticPr fontId="3"/>
  </si>
  <si>
    <t>発注~納品1ヶ月</t>
    <rPh sb="0" eb="2">
      <t>ハッチュウ</t>
    </rPh>
    <rPh sb="3" eb="5">
      <t>ノウヒン</t>
    </rPh>
    <rPh sb="7" eb="8">
      <t>ゲツ</t>
    </rPh>
    <phoneticPr fontId="3"/>
  </si>
  <si>
    <t>発注~納品2ヶ月（実質船積期間=2週間）</t>
    <rPh sb="0" eb="2">
      <t>ハッチュウ</t>
    </rPh>
    <rPh sb="3" eb="5">
      <t>ノウヒン</t>
    </rPh>
    <rPh sb="7" eb="8">
      <t>ゲツ</t>
    </rPh>
    <rPh sb="9" eb="11">
      <t>ジッシツ</t>
    </rPh>
    <rPh sb="11" eb="12">
      <t>フナ</t>
    </rPh>
    <rPh sb="12" eb="13">
      <t>ヅ</t>
    </rPh>
    <rPh sb="13" eb="15">
      <t>キカン</t>
    </rPh>
    <rPh sb="17" eb="19">
      <t>シュウカン</t>
    </rPh>
    <phoneticPr fontId="3"/>
  </si>
  <si>
    <t>大山製作所向け</t>
    <rPh sb="0" eb="2">
      <t>オオヤマ</t>
    </rPh>
    <rPh sb="2" eb="5">
      <t>セイサクジョ</t>
    </rPh>
    <rPh sb="5" eb="6">
      <t>ム</t>
    </rPh>
    <phoneticPr fontId="3"/>
  </si>
  <si>
    <t>　＊震災対応で2011年4月ｰ9月の限定供給</t>
    <rPh sb="2" eb="4">
      <t>シンサイ</t>
    </rPh>
    <rPh sb="4" eb="6">
      <t>タイオウ</t>
    </rPh>
    <rPh sb="11" eb="12">
      <t>ネン</t>
    </rPh>
    <rPh sb="13" eb="14">
      <t>ガツ</t>
    </rPh>
    <rPh sb="16" eb="17">
      <t>ガツ</t>
    </rPh>
    <rPh sb="18" eb="20">
      <t>ゲンテイ</t>
    </rPh>
    <rPh sb="20" eb="22">
      <t>キョウキュウ</t>
    </rPh>
    <phoneticPr fontId="3"/>
  </si>
  <si>
    <t>表3.主要顧客(M社)向け 売上推移</t>
    <rPh sb="0" eb="1">
      <t>ヒョウ</t>
    </rPh>
    <rPh sb="3" eb="5">
      <t>シュヨウ</t>
    </rPh>
    <rPh sb="5" eb="7">
      <t>コキャク</t>
    </rPh>
    <rPh sb="9" eb="10">
      <t>シャ</t>
    </rPh>
    <rPh sb="11" eb="12">
      <t>ム</t>
    </rPh>
    <rPh sb="14" eb="15">
      <t>ウ</t>
    </rPh>
    <rPh sb="15" eb="16">
      <t>ア</t>
    </rPh>
    <rPh sb="16" eb="18">
      <t>スイイ</t>
    </rPh>
    <phoneticPr fontId="3"/>
  </si>
  <si>
    <t>表2.山東紫龍社　売上推移*</t>
    <rPh sb="0" eb="1">
      <t>ヒョウ</t>
    </rPh>
    <rPh sb="3" eb="4">
      <t>ヤマ</t>
    </rPh>
    <rPh sb="4" eb="5">
      <t>ヒガシ</t>
    </rPh>
    <rPh sb="5" eb="6">
      <t>ムラサキ</t>
    </rPh>
    <rPh sb="6" eb="7">
      <t>リュウ</t>
    </rPh>
    <rPh sb="7" eb="8">
      <t>シャ</t>
    </rPh>
    <rPh sb="9" eb="10">
      <t>ウ</t>
    </rPh>
    <rPh sb="10" eb="11">
      <t>ア</t>
    </rPh>
    <rPh sb="11" eb="13">
      <t>スイイ</t>
    </rPh>
    <phoneticPr fontId="3"/>
  </si>
  <si>
    <t>コスト削減金額</t>
    <rPh sb="3" eb="5">
      <t>サクゲン</t>
    </rPh>
    <rPh sb="5" eb="7">
      <t>キンガク</t>
    </rPh>
    <phoneticPr fontId="3"/>
  </si>
  <si>
    <t>（参考）木下工業と山東紫龍社の価格比較とコスト削減効果（2011年6ヶ月間実績）</t>
    <rPh sb="1" eb="3">
      <t>サンコウ</t>
    </rPh>
    <rPh sb="4" eb="6">
      <t>キノシタ</t>
    </rPh>
    <rPh sb="6" eb="8">
      <t>コウギョウ</t>
    </rPh>
    <rPh sb="9" eb="10">
      <t>ヤマ</t>
    </rPh>
    <rPh sb="10" eb="11">
      <t>ヒガシ</t>
    </rPh>
    <rPh sb="11" eb="12">
      <t>ムラサキ</t>
    </rPh>
    <rPh sb="12" eb="13">
      <t>リュウ</t>
    </rPh>
    <rPh sb="13" eb="14">
      <t>シャ</t>
    </rPh>
    <rPh sb="15" eb="17">
      <t>カカク</t>
    </rPh>
    <rPh sb="17" eb="19">
      <t>ヒカク</t>
    </rPh>
    <rPh sb="23" eb="25">
      <t>サクゲン</t>
    </rPh>
    <rPh sb="25" eb="27">
      <t>コウカ</t>
    </rPh>
    <rPh sb="32" eb="33">
      <t>ネン</t>
    </rPh>
    <rPh sb="35" eb="37">
      <t>ゲツカン</t>
    </rPh>
    <rPh sb="37" eb="39">
      <t>ジッセキ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</si>
</sst>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333333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55" fontId="2" fillId="0" borderId="0" xfId="0" applyNumberFormat="1" applyFont="1">
      <alignment vertical="center"/>
    </xf>
    <xf numFmtId="38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2" fillId="0" borderId="2" xfId="1" applyFont="1" applyBorder="1">
      <alignment vertical="center"/>
    </xf>
    <xf numFmtId="0" fontId="2" fillId="0" borderId="2" xfId="0" applyFont="1" applyBorder="1">
      <alignment vertical="center"/>
    </xf>
    <xf numFmtId="38" fontId="2" fillId="0" borderId="3" xfId="1" applyFont="1" applyBorder="1" applyAlignment="1">
      <alignment horizontal="center" vertical="center"/>
    </xf>
    <xf numFmtId="38" fontId="2" fillId="0" borderId="3" xfId="1" applyFont="1" applyBorder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>
      <alignment vertical="center"/>
    </xf>
    <xf numFmtId="0" fontId="2" fillId="5" borderId="1" xfId="0" applyFont="1" applyFill="1" applyBorder="1">
      <alignment vertical="center"/>
    </xf>
    <xf numFmtId="0" fontId="2" fillId="5" borderId="1" xfId="0" applyFont="1" applyFill="1" applyBorder="1" applyAlignment="1">
      <alignment horizontal="center" vertical="center"/>
    </xf>
    <xf numFmtId="55" fontId="4" fillId="5" borderId="1" xfId="0" applyNumberFormat="1" applyFont="1" applyFill="1" applyBorder="1" applyAlignment="1">
      <alignment horizontal="center" vertical="center" wrapText="1"/>
    </xf>
    <xf numFmtId="55" fontId="4" fillId="0" borderId="0" xfId="0" applyNumberFormat="1" applyFont="1" applyAlignment="1">
      <alignment vertical="center" wrapText="1"/>
    </xf>
    <xf numFmtId="38" fontId="4" fillId="0" borderId="0" xfId="1" applyFont="1" applyAlignment="1">
      <alignment horizontal="center" vertical="center" wrapText="1"/>
    </xf>
    <xf numFmtId="38" fontId="4" fillId="0" borderId="0" xfId="1" applyFont="1" applyAlignment="1">
      <alignment vertical="center" wrapText="1"/>
    </xf>
    <xf numFmtId="38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38" fontId="2" fillId="0" borderId="4" xfId="1" applyFont="1" applyBorder="1">
      <alignment vertical="center"/>
    </xf>
    <xf numFmtId="55" fontId="4" fillId="0" borderId="0" xfId="0" applyNumberFormat="1" applyFont="1" applyBorder="1" applyAlignment="1">
      <alignment vertical="center" wrapText="1"/>
    </xf>
    <xf numFmtId="38" fontId="4" fillId="0" borderId="0" xfId="1" applyFont="1" applyBorder="1" applyAlignment="1">
      <alignment horizontal="center" vertical="center" wrapText="1"/>
    </xf>
    <xf numFmtId="38" fontId="4" fillId="0" borderId="0" xfId="1" applyFont="1" applyBorder="1" applyAlignment="1">
      <alignment vertical="center" wrapText="1"/>
    </xf>
    <xf numFmtId="0" fontId="2" fillId="0" borderId="0" xfId="0" applyFont="1" applyBorder="1">
      <alignment vertical="center"/>
    </xf>
    <xf numFmtId="38" fontId="2" fillId="0" borderId="0" xfId="0" applyNumberFormat="1" applyFont="1" applyBorder="1" applyAlignment="1">
      <alignment horizontal="center" vertical="center"/>
    </xf>
    <xf numFmtId="38" fontId="2" fillId="0" borderId="0" xfId="1" applyFont="1" applyBorder="1">
      <alignment vertical="center"/>
    </xf>
    <xf numFmtId="38" fontId="2" fillId="0" borderId="0" xfId="0" applyNumberFormat="1" applyFont="1">
      <alignment vertical="center"/>
    </xf>
    <xf numFmtId="55" fontId="4" fillId="0" borderId="3" xfId="0" applyNumberFormat="1" applyFont="1" applyBorder="1" applyAlignment="1">
      <alignment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3" xfId="1" applyFont="1" applyBorder="1" applyAlignment="1">
      <alignment vertical="center" wrapText="1"/>
    </xf>
    <xf numFmtId="0" fontId="2" fillId="0" borderId="3" xfId="0" applyFont="1" applyBorder="1">
      <alignment vertical="center"/>
    </xf>
    <xf numFmtId="38" fontId="2" fillId="0" borderId="3" xfId="0" applyNumberFormat="1" applyFont="1" applyBorder="1" applyAlignment="1">
      <alignment horizontal="center" vertical="center"/>
    </xf>
    <xf numFmtId="0" fontId="2" fillId="4" borderId="3" xfId="0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38" fontId="2" fillId="0" borderId="3" xfId="0" applyNumberFormat="1" applyFont="1" applyBorder="1">
      <alignment vertical="center"/>
    </xf>
    <xf numFmtId="38" fontId="2" fillId="0" borderId="0" xfId="1" applyFont="1" applyAlignment="1">
      <alignment horizontal="right" vertical="center"/>
    </xf>
    <xf numFmtId="0" fontId="2" fillId="4" borderId="3" xfId="0" applyFont="1" applyFill="1" applyBorder="1" applyAlignment="1">
      <alignment horizontal="left" vertical="center"/>
    </xf>
    <xf numFmtId="9" fontId="2" fillId="0" borderId="0" xfId="2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80815693058416"/>
          <c:y val="3.4172037224276149E-2"/>
          <c:w val="0.81820845886105731"/>
          <c:h val="0.75258657986849886"/>
        </c:manualLayout>
      </c:layout>
      <c:lineChart>
        <c:grouping val="standard"/>
        <c:varyColors val="0"/>
        <c:ser>
          <c:idx val="0"/>
          <c:order val="0"/>
          <c:tx>
            <c:strRef>
              <c:f>添付Data!$B$2</c:f>
              <c:strCache>
                <c:ptCount val="1"/>
                <c:pt idx="0">
                  <c:v>円/US$</c:v>
                </c:pt>
              </c:strCache>
            </c:strRef>
          </c:tx>
          <c:marker>
            <c:symbol val="none"/>
          </c:marker>
          <c:cat>
            <c:numRef>
              <c:f>添付Data!$A$3:$A$26</c:f>
              <c:numCache>
                <c:formatCode>yyyy"年"m"月"</c:formatCode>
                <c:ptCount val="2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</c:numCache>
            </c:numRef>
          </c:cat>
          <c:val>
            <c:numRef>
              <c:f>添付Data!$B$3:$B$26</c:f>
              <c:numCache>
                <c:formatCode>#,##0_);[Red]\(#,##0\)</c:formatCode>
                <c:ptCount val="24"/>
                <c:pt idx="0">
                  <c:v>90.3</c:v>
                </c:pt>
                <c:pt idx="1">
                  <c:v>88.849900000000005</c:v>
                </c:pt>
                <c:pt idx="2">
                  <c:v>93.459900000000005</c:v>
                </c:pt>
                <c:pt idx="3">
                  <c:v>93.809899999999999</c:v>
                </c:pt>
                <c:pt idx="4">
                  <c:v>91.239900000000006</c:v>
                </c:pt>
                <c:pt idx="5">
                  <c:v>88.389899999999997</c:v>
                </c:pt>
                <c:pt idx="6">
                  <c:v>86.4499</c:v>
                </c:pt>
                <c:pt idx="7">
                  <c:v>84.16</c:v>
                </c:pt>
                <c:pt idx="8">
                  <c:v>83.4499</c:v>
                </c:pt>
                <c:pt idx="9">
                  <c:v>80.389899999999997</c:v>
                </c:pt>
                <c:pt idx="10">
                  <c:v>83.669899999999998</c:v>
                </c:pt>
                <c:pt idx="11">
                  <c:v>81.150000000000006</c:v>
                </c:pt>
                <c:pt idx="12">
                  <c:v>82.069900000000004</c:v>
                </c:pt>
                <c:pt idx="13">
                  <c:v>81.760000000000005</c:v>
                </c:pt>
                <c:pt idx="14">
                  <c:v>83.15</c:v>
                </c:pt>
                <c:pt idx="15">
                  <c:v>81.209900000000005</c:v>
                </c:pt>
                <c:pt idx="16">
                  <c:v>81.519900000000007</c:v>
                </c:pt>
                <c:pt idx="17">
                  <c:v>80.519900000000007</c:v>
                </c:pt>
                <c:pt idx="18">
                  <c:v>76.73</c:v>
                </c:pt>
                <c:pt idx="19">
                  <c:v>76.5899</c:v>
                </c:pt>
                <c:pt idx="20">
                  <c:v>77.040000000000006</c:v>
                </c:pt>
                <c:pt idx="21">
                  <c:v>78.1999</c:v>
                </c:pt>
                <c:pt idx="22">
                  <c:v>77.5</c:v>
                </c:pt>
                <c:pt idx="23">
                  <c:v>76.94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75360"/>
        <c:axId val="147461248"/>
      </c:lineChart>
      <c:dateAx>
        <c:axId val="104975360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txPr>
          <a:bodyPr rot="5400000"/>
          <a:lstStyle/>
          <a:p>
            <a:pPr>
              <a:defRPr/>
            </a:pPr>
            <a:endParaRPr lang="ja-JP"/>
          </a:p>
        </c:txPr>
        <c:crossAx val="147461248"/>
        <c:crosses val="autoZero"/>
        <c:auto val="1"/>
        <c:lblOffset val="100"/>
        <c:baseTimeUnit val="months"/>
        <c:majorUnit val="1"/>
        <c:majorTimeUnit val="months"/>
      </c:dateAx>
      <c:valAx>
        <c:axId val="147461248"/>
        <c:scaling>
          <c:orientation val="minMax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/>
                  <a:t>為替</a:t>
                </a:r>
                <a:r>
                  <a:rPr lang="en-US"/>
                  <a:t>[</a:t>
                </a:r>
                <a:r>
                  <a:rPr lang="ja-JP"/>
                  <a:t>円</a:t>
                </a:r>
                <a:r>
                  <a:rPr lang="en-US"/>
                  <a:t>/US$]</a:t>
                </a:r>
                <a:endParaRPr lang="ja-JP"/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crossAx val="1049753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81643</xdr:colOff>
      <xdr:row>5</xdr:row>
      <xdr:rowOff>27213</xdr:rowOff>
    </xdr:from>
    <xdr:to>
      <xdr:col>8</xdr:col>
      <xdr:colOff>258535</xdr:colOff>
      <xdr:row>25</xdr:row>
      <xdr:rowOff>163285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8"/>
  <sheetViews>
    <sheetView showGridLines="0" tabSelected="1" topLeftCell="F1" zoomScale="70" zoomScaleNormal="70" workbookViewId="0">
      <selection activeCell="W1" sqref="W1:AF15"/>
    </sheetView>
  </sheetViews>
  <sheetFormatPr defaultRowHeight="15.75" x14ac:dyDescent="0.15"/>
  <cols>
    <col min="1" max="1" width="12.5" style="1" bestFit="1" customWidth="1"/>
    <col min="2" max="2" width="9.125" style="1" bestFit="1" customWidth="1"/>
    <col min="3" max="8" width="9" style="1"/>
    <col min="9" max="9" width="5.25" style="1" customWidth="1"/>
    <col min="10" max="10" width="4" style="1" customWidth="1"/>
    <col min="11" max="11" width="9.25" style="1" bestFit="1" customWidth="1"/>
    <col min="12" max="14" width="9" style="1" customWidth="1"/>
    <col min="15" max="15" width="3.875" style="1" customWidth="1"/>
    <col min="16" max="16" width="4" style="1" customWidth="1"/>
    <col min="17" max="17" width="14.125" style="1" customWidth="1"/>
    <col min="18" max="20" width="9" style="1"/>
    <col min="21" max="21" width="3.5" style="1" customWidth="1"/>
    <col min="22" max="22" width="5.125" style="1" customWidth="1"/>
    <col min="23" max="23" width="8.5" style="1" customWidth="1"/>
    <col min="24" max="24" width="12.75" style="1" customWidth="1"/>
    <col min="25" max="25" width="4.875" style="1" customWidth="1"/>
    <col min="26" max="26" width="7.625" style="1" customWidth="1"/>
    <col min="27" max="27" width="6.875" style="1" bestFit="1" customWidth="1"/>
    <col min="28" max="28" width="11.875" style="1" bestFit="1" customWidth="1"/>
    <col min="29" max="29" width="4.625" style="1" customWidth="1"/>
    <col min="30" max="30" width="11.875" style="1" bestFit="1" customWidth="1"/>
    <col min="31" max="31" width="7.375" style="1" customWidth="1"/>
    <col min="32" max="32" width="5.625" style="1" bestFit="1" customWidth="1"/>
    <col min="33" max="33" width="3.125" style="1" customWidth="1"/>
    <col min="34" max="34" width="3.375" style="1" customWidth="1"/>
    <col min="35" max="35" width="14.5" style="1" customWidth="1"/>
    <col min="36" max="42" width="7.875" style="1" customWidth="1"/>
    <col min="43" max="16384" width="9" style="1"/>
  </cols>
  <sheetData>
    <row r="1" spans="1:42" x14ac:dyDescent="0.15">
      <c r="A1" s="1" t="s">
        <v>0</v>
      </c>
      <c r="J1" s="1" t="s">
        <v>1</v>
      </c>
      <c r="N1" s="2" t="s">
        <v>2</v>
      </c>
      <c r="O1" s="2"/>
      <c r="P1" s="1" t="s">
        <v>53</v>
      </c>
      <c r="T1" s="2" t="s">
        <v>2</v>
      </c>
      <c r="W1" s="1" t="s">
        <v>55</v>
      </c>
      <c r="AH1" s="1" t="s">
        <v>3</v>
      </c>
      <c r="AI1" s="1" t="s">
        <v>4</v>
      </c>
      <c r="AP1" s="2" t="s">
        <v>5</v>
      </c>
    </row>
    <row r="2" spans="1:42" ht="16.5" thickBot="1" x14ac:dyDescent="0.2">
      <c r="A2" s="3" t="s">
        <v>6</v>
      </c>
      <c r="B2" s="4" t="s">
        <v>7</v>
      </c>
      <c r="K2" s="3"/>
      <c r="L2" s="3">
        <v>2009</v>
      </c>
      <c r="M2" s="3">
        <v>2010</v>
      </c>
      <c r="N2" s="3">
        <v>2011</v>
      </c>
      <c r="O2" s="2"/>
      <c r="Q2" s="5"/>
      <c r="R2" s="5">
        <v>2009</v>
      </c>
      <c r="S2" s="5">
        <v>2010</v>
      </c>
      <c r="T2" s="5">
        <v>2011</v>
      </c>
      <c r="X2" s="6" t="s">
        <v>8</v>
      </c>
      <c r="Y2" s="1" t="s">
        <v>9</v>
      </c>
      <c r="AI2" s="7"/>
      <c r="AJ2" s="8">
        <v>2009</v>
      </c>
      <c r="AK2" s="8">
        <v>2010</v>
      </c>
      <c r="AL2" s="8">
        <v>2011</v>
      </c>
      <c r="AM2" s="8">
        <v>2012</v>
      </c>
      <c r="AN2" s="8">
        <v>2013</v>
      </c>
      <c r="AO2" s="8">
        <v>2014</v>
      </c>
      <c r="AP2" s="8">
        <v>2015</v>
      </c>
    </row>
    <row r="3" spans="1:42" ht="16.5" thickTop="1" x14ac:dyDescent="0.15">
      <c r="A3" s="9">
        <v>40179</v>
      </c>
      <c r="B3" s="10">
        <v>90.3</v>
      </c>
      <c r="K3" s="11" t="s">
        <v>10</v>
      </c>
      <c r="L3" s="12">
        <v>20000</v>
      </c>
      <c r="M3" s="12">
        <f>SUM(M4:M6)</f>
        <v>20530</v>
      </c>
      <c r="N3" s="12">
        <f t="shared" ref="N3" si="0">SUM(N4:N6)</f>
        <v>21469.199999999997</v>
      </c>
      <c r="O3" s="2"/>
      <c r="Q3" s="13" t="s">
        <v>10</v>
      </c>
      <c r="R3" s="12">
        <v>820</v>
      </c>
      <c r="S3" s="12">
        <v>945</v>
      </c>
      <c r="T3" s="12">
        <v>1479.9103244</v>
      </c>
      <c r="X3" s="6" t="s">
        <v>11</v>
      </c>
      <c r="Y3" s="1" t="s">
        <v>12</v>
      </c>
      <c r="AB3" s="1" t="s">
        <v>13</v>
      </c>
      <c r="AI3" s="14" t="s">
        <v>10</v>
      </c>
      <c r="AJ3" s="15">
        <v>367.5</v>
      </c>
      <c r="AK3" s="15">
        <v>371.32199999999995</v>
      </c>
      <c r="AL3" s="15">
        <v>376</v>
      </c>
      <c r="AM3" s="15">
        <v>398.5</v>
      </c>
      <c r="AN3" s="15">
        <v>423.92499999999995</v>
      </c>
      <c r="AO3" s="15">
        <v>462.71375</v>
      </c>
      <c r="AP3" s="12">
        <v>505.37081249999994</v>
      </c>
    </row>
    <row r="4" spans="1:42" ht="16.5" thickBot="1" x14ac:dyDescent="0.2">
      <c r="A4" s="9">
        <v>40210</v>
      </c>
      <c r="B4" s="10">
        <v>88.849900000000005</v>
      </c>
      <c r="K4" s="16" t="s">
        <v>14</v>
      </c>
      <c r="L4" s="17">
        <v>14000</v>
      </c>
      <c r="M4" s="17">
        <f>L4*0.98</f>
        <v>13720</v>
      </c>
      <c r="N4" s="17">
        <f t="shared" ref="N4" si="1">M4*0.98</f>
        <v>13445.6</v>
      </c>
      <c r="O4" s="2"/>
      <c r="Q4" s="1" t="s">
        <v>15</v>
      </c>
      <c r="R4" s="17">
        <v>500</v>
      </c>
      <c r="S4" s="17">
        <v>625</v>
      </c>
      <c r="T4" s="17">
        <v>843.75</v>
      </c>
      <c r="X4" s="18"/>
      <c r="Y4" s="19" t="s">
        <v>16</v>
      </c>
      <c r="Z4" s="19"/>
      <c r="AA4" s="20" t="s">
        <v>17</v>
      </c>
      <c r="AB4" s="18"/>
      <c r="AC4" s="19" t="s">
        <v>18</v>
      </c>
      <c r="AD4" s="18"/>
      <c r="AE4" s="18" t="s">
        <v>54</v>
      </c>
      <c r="AF4" s="18"/>
      <c r="AI4" s="10" t="s">
        <v>19</v>
      </c>
      <c r="AJ4" s="17">
        <v>175</v>
      </c>
      <c r="AK4" s="17">
        <v>188.09</v>
      </c>
      <c r="AL4" s="17">
        <v>225.6</v>
      </c>
      <c r="AM4" s="17">
        <v>243.5</v>
      </c>
      <c r="AN4" s="17">
        <v>263.92499999999995</v>
      </c>
      <c r="AO4" s="17">
        <v>287.71375</v>
      </c>
      <c r="AP4" s="17">
        <v>315.37081249999994</v>
      </c>
    </row>
    <row r="5" spans="1:42" ht="16.5" thickTop="1" x14ac:dyDescent="0.15">
      <c r="A5" s="9">
        <v>40238</v>
      </c>
      <c r="B5" s="10">
        <v>93.459900000000005</v>
      </c>
      <c r="K5" s="16" t="s">
        <v>20</v>
      </c>
      <c r="L5" s="17">
        <v>5000</v>
      </c>
      <c r="M5" s="17">
        <f>L5*1.15</f>
        <v>5750</v>
      </c>
      <c r="N5" s="17">
        <f>M5*1.2</f>
        <v>6900</v>
      </c>
      <c r="O5" s="2"/>
      <c r="Q5" s="1" t="s">
        <v>21</v>
      </c>
      <c r="R5" s="17">
        <v>120</v>
      </c>
      <c r="S5" s="17">
        <v>114</v>
      </c>
      <c r="T5" s="17">
        <v>423.98032439999992</v>
      </c>
      <c r="X5" s="21">
        <v>40634</v>
      </c>
      <c r="Y5" s="22">
        <v>81.209900000000005</v>
      </c>
      <c r="Z5" s="22" t="s">
        <v>7</v>
      </c>
      <c r="AA5" s="23">
        <f>Y5*21000/1000</f>
        <v>1705.4079000000002</v>
      </c>
      <c r="AB5" s="1" t="s">
        <v>22</v>
      </c>
      <c r="AC5" s="24">
        <f>2000-AA5</f>
        <v>294.59209999999985</v>
      </c>
      <c r="AD5" s="1" t="s">
        <v>22</v>
      </c>
      <c r="AI5" s="2" t="s">
        <v>23</v>
      </c>
      <c r="AJ5" s="17">
        <v>94.5</v>
      </c>
      <c r="AK5" s="17">
        <v>89.774999999999991</v>
      </c>
      <c r="AL5" s="17">
        <v>85</v>
      </c>
      <c r="AM5" s="17">
        <v>83</v>
      </c>
      <c r="AN5" s="17">
        <v>81</v>
      </c>
      <c r="AO5" s="17">
        <v>79</v>
      </c>
      <c r="AP5" s="17">
        <v>77</v>
      </c>
    </row>
    <row r="6" spans="1:42" x14ac:dyDescent="0.15">
      <c r="A6" s="21">
        <v>40269</v>
      </c>
      <c r="B6" s="22">
        <v>93.809899999999999</v>
      </c>
      <c r="K6" s="16" t="s">
        <v>24</v>
      </c>
      <c r="L6" s="17">
        <f>L3-L4-L5</f>
        <v>1000</v>
      </c>
      <c r="M6" s="17">
        <f>L6*1.06</f>
        <v>1060</v>
      </c>
      <c r="N6" s="17">
        <f t="shared" ref="N6" si="2">M6*1.06</f>
        <v>1123.6000000000001</v>
      </c>
      <c r="O6" s="2"/>
      <c r="Q6" s="1" t="s">
        <v>25</v>
      </c>
      <c r="R6" s="17">
        <v>200</v>
      </c>
      <c r="S6" s="17">
        <v>206</v>
      </c>
      <c r="T6" s="17">
        <v>212.18</v>
      </c>
      <c r="X6" s="21">
        <v>40664</v>
      </c>
      <c r="Y6" s="22">
        <v>81.519900000000007</v>
      </c>
      <c r="Z6" s="22" t="s">
        <v>7</v>
      </c>
      <c r="AA6" s="23">
        <f t="shared" ref="AA6:AA13" si="3">Y6*21000/1000</f>
        <v>1711.9179000000001</v>
      </c>
      <c r="AB6" s="1" t="s">
        <v>22</v>
      </c>
      <c r="AC6" s="24">
        <f t="shared" ref="AC6:AC13" si="4">2000-AA6</f>
        <v>288.08209999999985</v>
      </c>
      <c r="AD6" s="1" t="s">
        <v>22</v>
      </c>
      <c r="AE6" s="17">
        <f>AC6*188/6</f>
        <v>9026.5724666666629</v>
      </c>
      <c r="AF6" s="1" t="s">
        <v>26</v>
      </c>
      <c r="AI6" s="2" t="s">
        <v>27</v>
      </c>
      <c r="AJ6" s="17">
        <v>70</v>
      </c>
      <c r="AK6" s="17">
        <v>87.5</v>
      </c>
      <c r="AL6" s="17">
        <v>130</v>
      </c>
      <c r="AM6" s="17">
        <v>149.5</v>
      </c>
      <c r="AN6" s="17">
        <v>171.92499999999998</v>
      </c>
      <c r="AO6" s="17">
        <v>197.71374999999998</v>
      </c>
      <c r="AP6" s="17">
        <v>227.37081249999994</v>
      </c>
    </row>
    <row r="7" spans="1:42" x14ac:dyDescent="0.15">
      <c r="A7" s="21">
        <v>40299</v>
      </c>
      <c r="B7" s="22">
        <v>91.239900000000006</v>
      </c>
      <c r="K7" s="16"/>
      <c r="O7" s="2"/>
      <c r="Q7" s="1" t="s">
        <v>28</v>
      </c>
      <c r="X7" s="21">
        <v>40695</v>
      </c>
      <c r="Y7" s="22">
        <v>80.519900000000007</v>
      </c>
      <c r="Z7" s="22" t="s">
        <v>7</v>
      </c>
      <c r="AA7" s="23">
        <f t="shared" si="3"/>
        <v>1690.9179000000001</v>
      </c>
      <c r="AB7" s="1" t="s">
        <v>22</v>
      </c>
      <c r="AC7" s="24">
        <f t="shared" si="4"/>
        <v>309.08209999999985</v>
      </c>
      <c r="AD7" s="1" t="s">
        <v>22</v>
      </c>
      <c r="AE7" s="17">
        <f t="shared" ref="AE7:AE11" si="5">AC7*188/6</f>
        <v>9684.5724666666629</v>
      </c>
      <c r="AF7" s="1" t="s">
        <v>26</v>
      </c>
      <c r="AI7" s="25" t="s">
        <v>29</v>
      </c>
      <c r="AJ7" s="15">
        <v>10.5</v>
      </c>
      <c r="AK7" s="15">
        <v>10.815</v>
      </c>
      <c r="AL7" s="15">
        <v>11.13945</v>
      </c>
      <c r="AM7" s="15">
        <v>11</v>
      </c>
      <c r="AN7" s="15">
        <v>11</v>
      </c>
      <c r="AO7" s="15">
        <v>11</v>
      </c>
      <c r="AP7" s="15">
        <v>11</v>
      </c>
    </row>
    <row r="8" spans="1:42" x14ac:dyDescent="0.15">
      <c r="A8" s="21">
        <v>40330</v>
      </c>
      <c r="B8" s="22">
        <v>88.389899999999997</v>
      </c>
      <c r="O8" s="2"/>
      <c r="X8" s="21">
        <v>40725</v>
      </c>
      <c r="Y8" s="22">
        <v>76.73</v>
      </c>
      <c r="Z8" s="22" t="s">
        <v>7</v>
      </c>
      <c r="AA8" s="23">
        <f t="shared" si="3"/>
        <v>1611.33</v>
      </c>
      <c r="AB8" s="1" t="s">
        <v>22</v>
      </c>
      <c r="AC8" s="24">
        <f t="shared" si="4"/>
        <v>388.67000000000007</v>
      </c>
      <c r="AD8" s="1" t="s">
        <v>22</v>
      </c>
      <c r="AE8" s="17">
        <f t="shared" si="5"/>
        <v>12178.32666666667</v>
      </c>
      <c r="AF8" s="1" t="s">
        <v>26</v>
      </c>
      <c r="AI8" s="26" t="s">
        <v>30</v>
      </c>
      <c r="AJ8" s="27">
        <v>192.5</v>
      </c>
      <c r="AK8" s="27">
        <v>183.23199999999994</v>
      </c>
      <c r="AL8" s="27">
        <v>150.4</v>
      </c>
      <c r="AM8" s="27">
        <v>155</v>
      </c>
      <c r="AN8" s="27">
        <v>160</v>
      </c>
      <c r="AO8" s="27">
        <v>175</v>
      </c>
      <c r="AP8" s="27">
        <v>190</v>
      </c>
    </row>
    <row r="9" spans="1:42" x14ac:dyDescent="0.15">
      <c r="A9" s="21">
        <v>40360</v>
      </c>
      <c r="B9" s="22">
        <v>86.4499</v>
      </c>
      <c r="J9" s="1" t="s">
        <v>52</v>
      </c>
      <c r="K9" s="16"/>
      <c r="N9" s="2" t="s">
        <v>2</v>
      </c>
      <c r="O9" s="2"/>
      <c r="P9" s="1" t="s">
        <v>31</v>
      </c>
      <c r="T9" s="2" t="s">
        <v>2</v>
      </c>
      <c r="X9" s="21">
        <v>40756</v>
      </c>
      <c r="Y9" s="22">
        <v>76.5899</v>
      </c>
      <c r="Z9" s="22" t="s">
        <v>7</v>
      </c>
      <c r="AA9" s="23">
        <f t="shared" si="3"/>
        <v>1608.3878999999999</v>
      </c>
      <c r="AB9" s="1" t="s">
        <v>22</v>
      </c>
      <c r="AC9" s="24">
        <f t="shared" si="4"/>
        <v>391.61210000000005</v>
      </c>
      <c r="AD9" s="1" t="s">
        <v>22</v>
      </c>
      <c r="AE9" s="17">
        <f t="shared" si="5"/>
        <v>12270.512466666669</v>
      </c>
      <c r="AF9" s="1" t="s">
        <v>26</v>
      </c>
    </row>
    <row r="10" spans="1:42" ht="16.5" thickBot="1" x14ac:dyDescent="0.2">
      <c r="A10" s="21">
        <v>40391</v>
      </c>
      <c r="B10" s="22">
        <v>84.16</v>
      </c>
      <c r="K10" s="3"/>
      <c r="L10" s="3">
        <v>2009</v>
      </c>
      <c r="M10" s="3">
        <v>2010</v>
      </c>
      <c r="N10" s="3">
        <v>2011</v>
      </c>
      <c r="O10" s="2"/>
      <c r="Q10" s="5"/>
      <c r="R10" s="5">
        <v>2009</v>
      </c>
      <c r="S10" s="5">
        <v>2010</v>
      </c>
      <c r="T10" s="5">
        <v>2011</v>
      </c>
      <c r="X10" s="21">
        <v>40787</v>
      </c>
      <c r="Y10" s="22">
        <v>77.040000000000006</v>
      </c>
      <c r="Z10" s="22" t="s">
        <v>7</v>
      </c>
      <c r="AA10" s="23">
        <f t="shared" si="3"/>
        <v>1617.8400000000001</v>
      </c>
      <c r="AB10" s="1" t="s">
        <v>22</v>
      </c>
      <c r="AC10" s="24">
        <f t="shared" si="4"/>
        <v>382.15999999999985</v>
      </c>
      <c r="AD10" s="1" t="s">
        <v>22</v>
      </c>
      <c r="AE10" s="17">
        <f t="shared" si="5"/>
        <v>11974.346666666663</v>
      </c>
      <c r="AF10" s="1" t="s">
        <v>26</v>
      </c>
      <c r="AJ10" s="17"/>
      <c r="AK10" s="17"/>
      <c r="AL10" s="17"/>
      <c r="AM10" s="17"/>
      <c r="AN10" s="17"/>
      <c r="AO10" s="17"/>
      <c r="AP10" s="17"/>
    </row>
    <row r="11" spans="1:42" ht="16.5" thickTop="1" x14ac:dyDescent="0.15">
      <c r="A11" s="21">
        <v>40422</v>
      </c>
      <c r="B11" s="22">
        <v>83.4499</v>
      </c>
      <c r="K11" s="11" t="s">
        <v>10</v>
      </c>
      <c r="L11" s="12">
        <v>5000</v>
      </c>
      <c r="M11" s="12">
        <f>SUM(M12:M14)</f>
        <v>5374</v>
      </c>
      <c r="N11" s="12">
        <f t="shared" ref="N11" si="6">SUM(N12:N14)</f>
        <v>6130.02</v>
      </c>
      <c r="O11" s="2"/>
      <c r="Q11" s="13" t="s">
        <v>10</v>
      </c>
      <c r="R11" s="12">
        <v>888.88888888888891</v>
      </c>
      <c r="S11" s="12">
        <v>897.38222222222191</v>
      </c>
      <c r="T11" s="12">
        <v>489.78878888888869</v>
      </c>
      <c r="X11" s="21">
        <v>40817</v>
      </c>
      <c r="Y11" s="22">
        <v>78.1999</v>
      </c>
      <c r="Z11" s="22" t="s">
        <v>7</v>
      </c>
      <c r="AA11" s="23">
        <f t="shared" si="3"/>
        <v>1642.1978999999999</v>
      </c>
      <c r="AB11" s="1" t="s">
        <v>22</v>
      </c>
      <c r="AC11" s="24">
        <f t="shared" si="4"/>
        <v>357.80210000000011</v>
      </c>
      <c r="AD11" s="1" t="s">
        <v>22</v>
      </c>
      <c r="AE11" s="17">
        <f>AC11*188/6</f>
        <v>11211.13246666667</v>
      </c>
      <c r="AF11" s="1" t="s">
        <v>26</v>
      </c>
      <c r="AJ11" s="17"/>
      <c r="AK11" s="17"/>
      <c r="AL11" s="17"/>
      <c r="AM11" s="17"/>
      <c r="AN11" s="17"/>
      <c r="AO11" s="17"/>
      <c r="AP11" s="17"/>
    </row>
    <row r="12" spans="1:42" x14ac:dyDescent="0.15">
      <c r="A12" s="21">
        <v>40452</v>
      </c>
      <c r="B12" s="22">
        <v>80.389899999999997</v>
      </c>
      <c r="K12" s="16" t="s">
        <v>14</v>
      </c>
      <c r="L12" s="17">
        <v>2700</v>
      </c>
      <c r="M12" s="17">
        <f>L12*0.95</f>
        <v>2565</v>
      </c>
      <c r="N12" s="17">
        <f t="shared" ref="N12" si="7">M12*0.95</f>
        <v>2436.75</v>
      </c>
      <c r="O12" s="2"/>
      <c r="Q12" s="1" t="s">
        <v>50</v>
      </c>
      <c r="R12" s="17">
        <v>735</v>
      </c>
      <c r="S12" s="17">
        <v>742.64399999999989</v>
      </c>
      <c r="T12" s="17">
        <v>375.80990999999995</v>
      </c>
      <c r="X12" s="28">
        <v>40848</v>
      </c>
      <c r="Y12" s="29">
        <v>77.5</v>
      </c>
      <c r="Z12" s="29" t="s">
        <v>7</v>
      </c>
      <c r="AA12" s="30">
        <f t="shared" si="3"/>
        <v>1627.5</v>
      </c>
      <c r="AB12" s="31" t="s">
        <v>22</v>
      </c>
      <c r="AC12" s="32">
        <f t="shared" si="4"/>
        <v>372.5</v>
      </c>
      <c r="AD12" s="31" t="s">
        <v>22</v>
      </c>
      <c r="AE12" s="33"/>
      <c r="AF12" s="31"/>
      <c r="AJ12" s="34"/>
      <c r="AK12" s="34"/>
      <c r="AL12" s="34"/>
    </row>
    <row r="13" spans="1:42" x14ac:dyDescent="0.15">
      <c r="A13" s="21">
        <v>40483</v>
      </c>
      <c r="B13" s="22">
        <v>83.669899999999998</v>
      </c>
      <c r="K13" s="16" t="s">
        <v>20</v>
      </c>
      <c r="L13" s="17">
        <v>2000</v>
      </c>
      <c r="M13" s="17">
        <f>L13*1.25</f>
        <v>2500</v>
      </c>
      <c r="N13" s="17">
        <f>M13*1.35</f>
        <v>3375</v>
      </c>
      <c r="O13" s="2"/>
      <c r="Q13" s="1" t="s">
        <v>32</v>
      </c>
      <c r="R13" s="34">
        <f>R11-R12</f>
        <v>153.88888888888891</v>
      </c>
      <c r="S13" s="34">
        <f t="shared" ref="S13:T13" si="8">S11-S12</f>
        <v>154.73822222222202</v>
      </c>
      <c r="T13" s="34">
        <f t="shared" si="8"/>
        <v>113.97887888888874</v>
      </c>
      <c r="X13" s="35">
        <v>40878</v>
      </c>
      <c r="Y13" s="36">
        <v>76.94</v>
      </c>
      <c r="Z13" s="36" t="s">
        <v>7</v>
      </c>
      <c r="AA13" s="37">
        <f t="shared" si="3"/>
        <v>1615.74</v>
      </c>
      <c r="AB13" s="38" t="s">
        <v>22</v>
      </c>
      <c r="AC13" s="39">
        <f t="shared" si="4"/>
        <v>384.26</v>
      </c>
      <c r="AD13" s="38" t="s">
        <v>22</v>
      </c>
      <c r="AE13" s="38"/>
      <c r="AF13" s="38"/>
      <c r="AJ13" s="45"/>
      <c r="AK13" s="45"/>
      <c r="AL13" s="45"/>
    </row>
    <row r="14" spans="1:42" x14ac:dyDescent="0.15">
      <c r="A14" s="21">
        <v>40513</v>
      </c>
      <c r="B14" s="22">
        <v>81.150000000000006</v>
      </c>
      <c r="K14" s="16" t="s">
        <v>24</v>
      </c>
      <c r="L14" s="17">
        <v>300</v>
      </c>
      <c r="M14" s="17">
        <f>L14*1.03</f>
        <v>309</v>
      </c>
      <c r="N14" s="17">
        <f t="shared" ref="N14" si="9">M14*1.03</f>
        <v>318.27</v>
      </c>
      <c r="O14" s="2"/>
      <c r="AE14" s="34">
        <f>SUM(AE6:AE11)</f>
        <v>66345.463199999998</v>
      </c>
      <c r="AF14" s="1" t="s">
        <v>26</v>
      </c>
    </row>
    <row r="15" spans="1:42" x14ac:dyDescent="0.15">
      <c r="A15" s="21">
        <v>40544</v>
      </c>
      <c r="B15" s="22">
        <v>82.069900000000004</v>
      </c>
      <c r="O15" s="2"/>
      <c r="X15" s="1" t="s">
        <v>33</v>
      </c>
    </row>
    <row r="16" spans="1:42" x14ac:dyDescent="0.15">
      <c r="A16" s="21">
        <v>40575</v>
      </c>
      <c r="B16" s="22">
        <v>81.760000000000005</v>
      </c>
      <c r="J16" s="1" t="s">
        <v>34</v>
      </c>
      <c r="N16" s="2" t="s">
        <v>2</v>
      </c>
      <c r="O16" s="2"/>
    </row>
    <row r="17" spans="1:20" ht="16.5" thickBot="1" x14ac:dyDescent="0.2">
      <c r="A17" s="21">
        <v>40603</v>
      </c>
      <c r="B17" s="22">
        <v>83.15</v>
      </c>
      <c r="K17" s="7" t="s">
        <v>35</v>
      </c>
      <c r="L17" s="8">
        <v>2009</v>
      </c>
      <c r="M17" s="8">
        <v>2010</v>
      </c>
      <c r="N17" s="8">
        <v>2011</v>
      </c>
      <c r="O17" s="2"/>
      <c r="Q17" s="40" t="s">
        <v>36</v>
      </c>
      <c r="R17" s="40" t="s">
        <v>37</v>
      </c>
      <c r="S17" s="40"/>
      <c r="T17" s="40"/>
    </row>
    <row r="18" spans="1:20" ht="16.5" thickTop="1" x14ac:dyDescent="0.15">
      <c r="A18" s="21">
        <v>40634</v>
      </c>
      <c r="B18" s="22">
        <v>81.209900000000005</v>
      </c>
      <c r="K18" s="41" t="s">
        <v>38</v>
      </c>
      <c r="L18" s="42">
        <v>735</v>
      </c>
      <c r="M18" s="42">
        <v>742.64399999999989</v>
      </c>
      <c r="N18" s="42">
        <v>691.49023439999985</v>
      </c>
      <c r="O18" s="2"/>
      <c r="Q18" s="6" t="s">
        <v>8</v>
      </c>
      <c r="R18" s="1" t="s">
        <v>39</v>
      </c>
    </row>
    <row r="19" spans="1:20" x14ac:dyDescent="0.15">
      <c r="A19" s="21">
        <v>40664</v>
      </c>
      <c r="B19" s="22">
        <v>81.519900000000007</v>
      </c>
      <c r="K19" s="16" t="s">
        <v>8</v>
      </c>
      <c r="L19" s="17">
        <v>735</v>
      </c>
      <c r="M19" s="17">
        <v>742.64399999999989</v>
      </c>
      <c r="N19" s="17">
        <v>375.80990999999995</v>
      </c>
      <c r="O19" s="2"/>
      <c r="Q19" s="6" t="s">
        <v>11</v>
      </c>
      <c r="R19" s="1" t="s">
        <v>40</v>
      </c>
    </row>
    <row r="20" spans="1:20" x14ac:dyDescent="0.15">
      <c r="A20" s="21">
        <v>40695</v>
      </c>
      <c r="B20" s="22">
        <v>80.519900000000007</v>
      </c>
      <c r="K20" s="16" t="s">
        <v>11</v>
      </c>
      <c r="N20" s="43" t="s">
        <v>41</v>
      </c>
      <c r="O20" s="2"/>
      <c r="Q20" s="6"/>
    </row>
    <row r="21" spans="1:20" x14ac:dyDescent="0.15">
      <c r="A21" s="21">
        <v>40725</v>
      </c>
      <c r="B21" s="22">
        <v>76.73</v>
      </c>
      <c r="K21" s="1" t="s">
        <v>51</v>
      </c>
      <c r="O21" s="2"/>
      <c r="Q21" s="44" t="s">
        <v>42</v>
      </c>
      <c r="R21" s="40"/>
      <c r="S21" s="40"/>
      <c r="T21" s="40"/>
    </row>
    <row r="22" spans="1:20" x14ac:dyDescent="0.15">
      <c r="A22" s="21">
        <v>40756</v>
      </c>
      <c r="B22" s="22">
        <v>76.5899</v>
      </c>
      <c r="N22" s="2" t="s">
        <v>5</v>
      </c>
      <c r="O22" s="2"/>
      <c r="Q22" s="6" t="s">
        <v>8</v>
      </c>
      <c r="R22" s="1" t="s">
        <v>43</v>
      </c>
    </row>
    <row r="23" spans="1:20" ht="16.5" thickBot="1" x14ac:dyDescent="0.2">
      <c r="A23" s="21">
        <v>40787</v>
      </c>
      <c r="B23" s="22">
        <v>77.040000000000006</v>
      </c>
      <c r="K23" s="7" t="s">
        <v>44</v>
      </c>
      <c r="L23" s="8">
        <v>2009</v>
      </c>
      <c r="M23" s="8">
        <v>2010</v>
      </c>
      <c r="N23" s="8">
        <v>2011</v>
      </c>
      <c r="O23" s="2"/>
      <c r="Q23" s="6" t="s">
        <v>11</v>
      </c>
      <c r="R23" s="1" t="s">
        <v>45</v>
      </c>
    </row>
    <row r="24" spans="1:20" ht="16.5" thickTop="1" x14ac:dyDescent="0.15">
      <c r="A24" s="21">
        <v>40817</v>
      </c>
      <c r="B24" s="22">
        <v>78.1999</v>
      </c>
      <c r="K24" s="41" t="s">
        <v>38</v>
      </c>
      <c r="L24" s="42">
        <v>367.5</v>
      </c>
      <c r="M24" s="42">
        <v>371.32199999999995</v>
      </c>
      <c r="N24" s="42">
        <v>375.80990999999995</v>
      </c>
      <c r="O24" s="2"/>
      <c r="Q24" s="6"/>
    </row>
    <row r="25" spans="1:20" x14ac:dyDescent="0.15">
      <c r="A25" s="21">
        <v>40848</v>
      </c>
      <c r="B25" s="22">
        <v>77.5</v>
      </c>
      <c r="K25" s="16" t="s">
        <v>8</v>
      </c>
      <c r="L25" s="17">
        <v>367.5</v>
      </c>
      <c r="M25" s="17">
        <v>371.32199999999995</v>
      </c>
      <c r="N25" s="17">
        <v>187.90495499999997</v>
      </c>
      <c r="O25" s="2"/>
      <c r="Q25" s="44" t="s">
        <v>46</v>
      </c>
      <c r="R25" s="40"/>
      <c r="S25" s="40"/>
      <c r="T25" s="40"/>
    </row>
    <row r="26" spans="1:20" x14ac:dyDescent="0.15">
      <c r="A26" s="21">
        <v>40878</v>
      </c>
      <c r="B26" s="22">
        <v>76.94</v>
      </c>
      <c r="K26" s="16" t="s">
        <v>11</v>
      </c>
      <c r="N26" s="43" t="s">
        <v>47</v>
      </c>
      <c r="O26" s="2"/>
      <c r="Q26" s="6" t="s">
        <v>8</v>
      </c>
      <c r="R26" s="1" t="s">
        <v>48</v>
      </c>
    </row>
    <row r="27" spans="1:20" x14ac:dyDescent="0.15">
      <c r="K27" s="1" t="s">
        <v>51</v>
      </c>
      <c r="Q27" s="6" t="s">
        <v>11</v>
      </c>
      <c r="R27" s="1" t="s">
        <v>49</v>
      </c>
    </row>
    <row r="28" spans="1:20" x14ac:dyDescent="0.15">
      <c r="Q28" s="6"/>
    </row>
  </sheetData>
  <phoneticPr fontId="3"/>
  <pageMargins left="0.7" right="0.7" top="0.75" bottom="0.75" header="0.3" footer="0.3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添付Data</vt:lpstr>
    </vt:vector>
  </TitlesOfParts>
  <Company>ユニ・チャーム株式会社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koudai-furuya</dc:creator>
  <cp:lastModifiedBy>koudai-furuya</cp:lastModifiedBy>
  <cp:lastPrinted>2015-05-26T08:40:44Z</cp:lastPrinted>
  <dcterms:created xsi:type="dcterms:W3CDTF">2015-05-26T08:39:07Z</dcterms:created>
  <dcterms:modified xsi:type="dcterms:W3CDTF">2015-06-04T05:11:58Z</dcterms:modified>
</cp:coreProperties>
</file>