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05" windowWidth="10755" windowHeight="7830"/>
  </bookViews>
  <sheets>
    <sheet name="Ｄａｔａ" sheetId="1" r:id="rId1"/>
    <sheet name="ＰＴ" sheetId="4" r:id="rId2"/>
    <sheet name="品番ソート1" sheetId="8" r:id="rId3"/>
    <sheet name="品番ソート2" sheetId="12" r:id="rId4"/>
    <sheet name="組織図" sheetId="9" r:id="rId5"/>
    <sheet name="検証ﾌﾟﾛｾｽ" sheetId="10" r:id="rId6"/>
  </sheets>
  <definedNames>
    <definedName name="_xlnm.Print_Area" localSheetId="0">Ｄａｔａ!$A$1:$AJ$73</definedName>
  </definedNames>
  <calcPr calcId="145621"/>
  <pivotCaches>
    <pivotCache cacheId="0" r:id="rId7"/>
  </pivotCaches>
</workbook>
</file>

<file path=xl/calcChain.xml><?xml version="1.0" encoding="utf-8"?>
<calcChain xmlns="http://schemas.openxmlformats.org/spreadsheetml/2006/main">
  <c r="B51" i="1" l="1"/>
  <c r="J54" i="12" l="1"/>
  <c r="K53" i="12"/>
  <c r="K52" i="12"/>
  <c r="K51" i="12"/>
  <c r="K50" i="12"/>
  <c r="K49" i="12"/>
  <c r="K48" i="12"/>
  <c r="K47" i="12"/>
  <c r="K46" i="12"/>
  <c r="K45" i="12"/>
  <c r="K44" i="12"/>
  <c r="K43" i="12"/>
  <c r="K42" i="12"/>
  <c r="K28" i="12"/>
  <c r="K27" i="12"/>
  <c r="K26" i="12"/>
  <c r="K13" i="12"/>
  <c r="K12" i="12"/>
  <c r="K11" i="12"/>
  <c r="K10" i="12"/>
  <c r="K9" i="12"/>
  <c r="K41" i="12"/>
  <c r="K40" i="12"/>
  <c r="K39" i="12"/>
  <c r="K20" i="12"/>
  <c r="K19" i="12"/>
  <c r="K33" i="12"/>
  <c r="K32" i="12"/>
  <c r="K31" i="12"/>
  <c r="K30" i="12"/>
  <c r="K29" i="12"/>
  <c r="K25" i="12"/>
  <c r="K24" i="12"/>
  <c r="K23" i="12"/>
  <c r="K22" i="12"/>
  <c r="K21" i="12"/>
  <c r="K8" i="12"/>
  <c r="K7" i="12"/>
  <c r="K6" i="12"/>
  <c r="K5" i="12"/>
  <c r="K4" i="12"/>
  <c r="K38" i="12"/>
  <c r="K37" i="12"/>
  <c r="K36" i="12"/>
  <c r="K35" i="12"/>
  <c r="K34" i="12"/>
  <c r="K18" i="12"/>
  <c r="K17" i="12"/>
  <c r="K16" i="12"/>
  <c r="K15" i="12"/>
  <c r="K14" i="12"/>
  <c r="K54" i="12" l="1"/>
  <c r="I54" i="12" s="1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3" i="8"/>
  <c r="M5" i="8"/>
  <c r="M6" i="8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s="1"/>
  <c r="M19" i="8" s="1"/>
  <c r="M20" i="8" s="1"/>
  <c r="M21" i="8" s="1"/>
  <c r="M22" i="8" s="1"/>
  <c r="M23" i="8" s="1"/>
  <c r="M24" i="8" s="1"/>
  <c r="M25" i="8" s="1"/>
  <c r="M26" i="8" s="1"/>
  <c r="M27" i="8" s="1"/>
  <c r="M4" i="8"/>
  <c r="K40" i="8"/>
  <c r="K39" i="8"/>
  <c r="K38" i="8"/>
  <c r="K33" i="8"/>
  <c r="K13" i="8"/>
  <c r="K29" i="8"/>
  <c r="K28" i="8"/>
  <c r="K24" i="8"/>
  <c r="K32" i="8"/>
  <c r="K37" i="8"/>
  <c r="K23" i="8"/>
  <c r="K22" i="8"/>
  <c r="K27" i="8"/>
  <c r="K14" i="8"/>
  <c r="K26" i="8"/>
  <c r="K35" i="8"/>
  <c r="K25" i="8"/>
  <c r="K31" i="8"/>
  <c r="K12" i="8"/>
  <c r="K11" i="8"/>
  <c r="K10" i="8"/>
  <c r="K4" i="8"/>
  <c r="K34" i="8"/>
  <c r="K6" i="8"/>
  <c r="K21" i="8"/>
  <c r="K52" i="8"/>
  <c r="K7" i="8"/>
  <c r="K51" i="8"/>
  <c r="K36" i="8"/>
  <c r="K50" i="8"/>
  <c r="K20" i="8"/>
  <c r="K49" i="8"/>
  <c r="K48" i="8"/>
  <c r="K19" i="8"/>
  <c r="K9" i="8"/>
  <c r="K47" i="8"/>
  <c r="K46" i="8"/>
  <c r="K45" i="8"/>
  <c r="K18" i="8"/>
  <c r="K8" i="8"/>
  <c r="K17" i="8"/>
  <c r="K5" i="8"/>
  <c r="K16" i="8"/>
  <c r="K44" i="8"/>
  <c r="K43" i="8"/>
  <c r="K42" i="8"/>
  <c r="K3" i="8"/>
  <c r="K15" i="8"/>
  <c r="K30" i="8"/>
  <c r="K41" i="8"/>
  <c r="M28" i="8" l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AB71" i="1"/>
  <c r="AA71" i="1"/>
  <c r="AB70" i="1"/>
  <c r="AA70" i="1"/>
  <c r="AB67" i="1"/>
  <c r="AA67" i="1"/>
  <c r="AB66" i="1"/>
  <c r="AA66" i="1"/>
  <c r="AA61" i="1"/>
  <c r="AA60" i="1"/>
  <c r="AB55" i="1"/>
  <c r="AA55" i="1"/>
  <c r="AB54" i="1"/>
  <c r="AA54" i="1"/>
  <c r="AA11" i="1"/>
  <c r="M3" i="8"/>
  <c r="J53" i="8"/>
  <c r="AA7" i="1"/>
  <c r="AA8" i="1" s="1"/>
  <c r="AA4" i="1"/>
  <c r="AA5" i="1" s="1"/>
  <c r="AA6" i="1"/>
  <c r="AA3" i="1"/>
  <c r="V51" i="1"/>
  <c r="V50" i="1"/>
  <c r="V49" i="1"/>
  <c r="V48" i="1"/>
  <c r="F25" i="1"/>
  <c r="B11" i="4"/>
  <c r="AC9" i="1" s="1"/>
  <c r="B10" i="4"/>
  <c r="AC6" i="1" s="1"/>
  <c r="B9" i="4"/>
  <c r="C11" i="4"/>
  <c r="AC40" i="1" s="1"/>
  <c r="C10" i="4"/>
  <c r="AB40" i="1" s="1"/>
  <c r="C9" i="4"/>
  <c r="D13" i="1"/>
  <c r="D12" i="1"/>
  <c r="D11" i="1"/>
  <c r="D6" i="1"/>
  <c r="F24" i="1" s="1"/>
  <c r="D5" i="1"/>
  <c r="F23" i="1" s="1"/>
  <c r="D4" i="1"/>
  <c r="F22" i="1" s="1"/>
  <c r="D3" i="1"/>
  <c r="F21" i="1" s="1"/>
  <c r="D2" i="1"/>
  <c r="F20" i="1" s="1"/>
  <c r="G26" i="4"/>
  <c r="G23" i="4"/>
  <c r="G25" i="4"/>
  <c r="G30" i="4"/>
  <c r="G18" i="4"/>
  <c r="C32" i="4"/>
  <c r="G19" i="4"/>
  <c r="D32" i="4"/>
  <c r="E32" i="4"/>
  <c r="G29" i="4"/>
  <c r="G27" i="4"/>
  <c r="G31" i="4"/>
  <c r="G22" i="4"/>
  <c r="G24" i="4"/>
  <c r="G21" i="4"/>
  <c r="G28" i="4"/>
  <c r="F32" i="4"/>
  <c r="G20" i="4"/>
  <c r="AB9" i="1" l="1"/>
  <c r="AC4" i="1"/>
  <c r="AA40" i="1"/>
  <c r="AB6" i="1"/>
  <c r="B12" i="4"/>
  <c r="AC7" i="1"/>
  <c r="E22" i="1"/>
  <c r="D22" i="1" s="1"/>
  <c r="G22" i="1"/>
  <c r="E23" i="1"/>
  <c r="D23" i="1" s="1"/>
  <c r="G23" i="1"/>
  <c r="G20" i="1"/>
  <c r="G27" i="1" s="1"/>
  <c r="E20" i="1"/>
  <c r="E24" i="1"/>
  <c r="D24" i="1" s="1"/>
  <c r="G24" i="1"/>
  <c r="G21" i="1"/>
  <c r="E21" i="1"/>
  <c r="D21" i="1" s="1"/>
  <c r="K53" i="8"/>
  <c r="I53" i="8" s="1"/>
  <c r="C12" i="4"/>
  <c r="AD9" i="1"/>
  <c r="AD4" i="1"/>
  <c r="AD6" i="1"/>
  <c r="AC10" i="1"/>
  <c r="AC3" i="1"/>
  <c r="AA12" i="1"/>
  <c r="AA13" i="1"/>
  <c r="H7" i="4"/>
  <c r="H6" i="4"/>
  <c r="H5" i="4"/>
  <c r="H4" i="4"/>
  <c r="F7" i="4"/>
  <c r="F6" i="4"/>
  <c r="F5" i="4"/>
  <c r="F4" i="4"/>
  <c r="E7" i="4"/>
  <c r="E6" i="4"/>
  <c r="E5" i="4"/>
  <c r="E4" i="4"/>
  <c r="AB4" i="1" l="1"/>
  <c r="AB3" i="1"/>
  <c r="AC11" i="1"/>
  <c r="F27" i="1"/>
  <c r="AA14" i="1"/>
  <c r="AD7" i="1"/>
  <c r="AC8" i="1"/>
  <c r="AC5" i="1"/>
  <c r="AB7" i="1"/>
  <c r="G25" i="1"/>
  <c r="G26" i="1" s="1"/>
  <c r="D20" i="1"/>
  <c r="D25" i="1" s="1"/>
  <c r="E25" i="1"/>
  <c r="F26" i="1" s="1"/>
  <c r="AB10" i="1"/>
  <c r="AD10" i="1"/>
  <c r="AC13" i="1"/>
  <c r="AB12" i="1"/>
  <c r="AC12" i="1"/>
  <c r="AD3" i="1"/>
  <c r="V52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AD12" i="1" l="1"/>
  <c r="AD8" i="1"/>
  <c r="AB8" i="1"/>
  <c r="AB5" i="1"/>
  <c r="AC14" i="1"/>
  <c r="E27" i="1"/>
  <c r="AD5" i="1"/>
  <c r="AD13" i="1"/>
  <c r="AD11" i="1"/>
  <c r="AB13" i="1"/>
  <c r="AB11" i="1"/>
  <c r="E26" i="1"/>
  <c r="U53" i="1"/>
  <c r="V3" i="1"/>
  <c r="V53" i="1" s="1"/>
  <c r="H60" i="1"/>
  <c r="AD14" i="1" l="1"/>
  <c r="AB14" i="1"/>
  <c r="T53" i="1"/>
  <c r="D10" i="1" l="1"/>
</calcChain>
</file>

<file path=xl/sharedStrings.xml><?xml version="1.0" encoding="utf-8"?>
<sst xmlns="http://schemas.openxmlformats.org/spreadsheetml/2006/main" count="1267" uniqueCount="347">
  <si>
    <t>野球</t>
    <rPh sb="0" eb="2">
      <t>ヤキュウ</t>
    </rPh>
    <phoneticPr fontId="1"/>
  </si>
  <si>
    <t>サッカー</t>
    <phoneticPr fontId="1"/>
  </si>
  <si>
    <t>ランニング</t>
    <phoneticPr fontId="1"/>
  </si>
  <si>
    <t>陸上</t>
    <rPh sb="0" eb="2">
      <t>リクジョウ</t>
    </rPh>
    <phoneticPr fontId="1"/>
  </si>
  <si>
    <t>卓球</t>
    <rPh sb="0" eb="2">
      <t>タッキュウ</t>
    </rPh>
    <phoneticPr fontId="1"/>
  </si>
  <si>
    <t>ドッジボール</t>
    <phoneticPr fontId="1"/>
  </si>
  <si>
    <t>ウォーキング</t>
    <phoneticPr fontId="1"/>
  </si>
  <si>
    <t>種類</t>
    <rPh sb="0" eb="2">
      <t>シュルイ</t>
    </rPh>
    <phoneticPr fontId="1"/>
  </si>
  <si>
    <t>TTL</t>
    <phoneticPr fontId="1"/>
  </si>
  <si>
    <t>溶剤系ウレタン接着剤</t>
    <rPh sb="0" eb="2">
      <t>ヨウザイ</t>
    </rPh>
    <rPh sb="2" eb="3">
      <t>ケイ</t>
    </rPh>
    <rPh sb="7" eb="9">
      <t>セッチャク</t>
    </rPh>
    <rPh sb="9" eb="10">
      <t>ザイ</t>
    </rPh>
    <phoneticPr fontId="1"/>
  </si>
  <si>
    <t>種類</t>
    <rPh sb="0" eb="2">
      <t>シュルイ</t>
    </rPh>
    <phoneticPr fontId="1"/>
  </si>
  <si>
    <t>品名</t>
    <rPh sb="0" eb="2">
      <t>ヒンメイ</t>
    </rPh>
    <phoneticPr fontId="1"/>
  </si>
  <si>
    <t>Supplier名</t>
    <rPh sb="8" eb="9">
      <t>メイ</t>
    </rPh>
    <phoneticPr fontId="1"/>
  </si>
  <si>
    <t>用途</t>
    <rPh sb="0" eb="2">
      <t>ヨウト</t>
    </rPh>
    <phoneticPr fontId="1"/>
  </si>
  <si>
    <t>特徴</t>
    <rPh sb="0" eb="2">
      <t>トクチョウ</t>
    </rPh>
    <phoneticPr fontId="1"/>
  </si>
  <si>
    <t>USA-01</t>
    <phoneticPr fontId="1"/>
  </si>
  <si>
    <t>USA-02</t>
  </si>
  <si>
    <t>USA-03</t>
  </si>
  <si>
    <t>USA-04</t>
  </si>
  <si>
    <t>USA-05</t>
  </si>
  <si>
    <t>USA-06</t>
  </si>
  <si>
    <t>USA-07</t>
  </si>
  <si>
    <t>USA-08</t>
  </si>
  <si>
    <t>USA-09</t>
  </si>
  <si>
    <t>USA-10</t>
  </si>
  <si>
    <t>USA-11</t>
  </si>
  <si>
    <t>USA-12</t>
  </si>
  <si>
    <t>USA-13</t>
  </si>
  <si>
    <t>USA-14</t>
  </si>
  <si>
    <t>USA-15</t>
  </si>
  <si>
    <t>USA-16</t>
  </si>
  <si>
    <t>USA-17</t>
  </si>
  <si>
    <t>USA-18</t>
  </si>
  <si>
    <t>USA-19</t>
  </si>
  <si>
    <t>USA-20</t>
  </si>
  <si>
    <t>A社</t>
    <rPh sb="1" eb="2">
      <t>シャ</t>
    </rPh>
    <phoneticPr fontId="1"/>
  </si>
  <si>
    <t>B社</t>
    <rPh sb="1" eb="2">
      <t>シャ</t>
    </rPh>
    <phoneticPr fontId="1"/>
  </si>
  <si>
    <t>USB-26</t>
  </si>
  <si>
    <t>USB-27</t>
  </si>
  <si>
    <t>USB-28</t>
  </si>
  <si>
    <t>USB-29</t>
  </si>
  <si>
    <t>USB-30</t>
  </si>
  <si>
    <t>USA-21</t>
  </si>
  <si>
    <t>USA-22</t>
  </si>
  <si>
    <t>USA-23</t>
  </si>
  <si>
    <t>USA-24</t>
  </si>
  <si>
    <t>USA-25</t>
  </si>
  <si>
    <t>USB-31</t>
  </si>
  <si>
    <t>USB-32</t>
  </si>
  <si>
    <t>USB-33</t>
  </si>
  <si>
    <t>USB-34</t>
  </si>
  <si>
    <t>USB-35</t>
  </si>
  <si>
    <t>USB-36</t>
  </si>
  <si>
    <t>USB-37</t>
  </si>
  <si>
    <t>USB-38</t>
  </si>
  <si>
    <t>水系ウレタン接着剤</t>
    <rPh sb="0" eb="1">
      <t>ミズ</t>
    </rPh>
    <rPh sb="1" eb="2">
      <t>ケイ</t>
    </rPh>
    <rPh sb="6" eb="8">
      <t>セッチャク</t>
    </rPh>
    <rPh sb="8" eb="9">
      <t>ザイ</t>
    </rPh>
    <phoneticPr fontId="1"/>
  </si>
  <si>
    <t>C社</t>
    <rPh sb="1" eb="2">
      <t>シャ</t>
    </rPh>
    <phoneticPr fontId="1"/>
  </si>
  <si>
    <t>UWC-43</t>
  </si>
  <si>
    <t>ホットメルト接着剤</t>
    <rPh sb="6" eb="8">
      <t>セッチャク</t>
    </rPh>
    <rPh sb="8" eb="9">
      <t>ザイ</t>
    </rPh>
    <phoneticPr fontId="1"/>
  </si>
  <si>
    <t>仕様</t>
    <rPh sb="0" eb="2">
      <t>シヨウ</t>
    </rPh>
    <phoneticPr fontId="1"/>
  </si>
  <si>
    <t>ｳﾚﾀﾝ20%</t>
    <phoneticPr fontId="1"/>
  </si>
  <si>
    <t>ｳﾚﾀﾝ22%</t>
    <phoneticPr fontId="1"/>
  </si>
  <si>
    <t>01の濃度違い</t>
    <rPh sb="3" eb="5">
      <t>ノウド</t>
    </rPh>
    <rPh sb="5" eb="6">
      <t>チガ</t>
    </rPh>
    <phoneticPr fontId="1"/>
  </si>
  <si>
    <t>ｳﾚﾀﾝ26%</t>
    <phoneticPr fontId="1"/>
  </si>
  <si>
    <t>ｳﾚﾀﾝ28%</t>
    <phoneticPr fontId="1"/>
  </si>
  <si>
    <t>ｳﾚﾀﾝ30%</t>
    <phoneticPr fontId="1"/>
  </si>
  <si>
    <t>価格[円/kg]</t>
    <rPh sb="0" eb="2">
      <t>カカク</t>
    </rPh>
    <rPh sb="3" eb="4">
      <t>エン</t>
    </rPh>
    <phoneticPr fontId="1"/>
  </si>
  <si>
    <t>ｺﾞﾑ靴底と靴本体の接着</t>
    <rPh sb="3" eb="5">
      <t>クツゾコ</t>
    </rPh>
    <rPh sb="6" eb="7">
      <t>クツ</t>
    </rPh>
    <rPh sb="7" eb="9">
      <t>ホンタイ</t>
    </rPh>
    <rPh sb="10" eb="12">
      <t>セッチャク</t>
    </rPh>
    <phoneticPr fontId="1"/>
  </si>
  <si>
    <t>ﾌﾟﾗｽﾃｨｯｸ靴底と靴本体の接着</t>
    <rPh sb="8" eb="10">
      <t>クツゾコ</t>
    </rPh>
    <rPh sb="11" eb="12">
      <t>クツ</t>
    </rPh>
    <rPh sb="12" eb="14">
      <t>ホンタイ</t>
    </rPh>
    <rPh sb="15" eb="17">
      <t>セッチャク</t>
    </rPh>
    <phoneticPr fontId="1"/>
  </si>
  <si>
    <t>02の濃度違い</t>
    <rPh sb="3" eb="5">
      <t>ノウド</t>
    </rPh>
    <rPh sb="5" eb="6">
      <t>チガ</t>
    </rPh>
    <phoneticPr fontId="1"/>
  </si>
  <si>
    <t>04対抗品</t>
    <rPh sb="2" eb="4">
      <t>タイコウ</t>
    </rPh>
    <rPh sb="4" eb="5">
      <t>ヒン</t>
    </rPh>
    <phoneticPr fontId="1"/>
  </si>
  <si>
    <t>09対抗品</t>
    <rPh sb="2" eb="4">
      <t>タイコウ</t>
    </rPh>
    <rPh sb="4" eb="5">
      <t>ヒン</t>
    </rPh>
    <phoneticPr fontId="1"/>
  </si>
  <si>
    <t>購入数量[ton/月]</t>
    <rPh sb="0" eb="2">
      <t>コウニュウ</t>
    </rPh>
    <rPh sb="2" eb="4">
      <t>スウリョウ</t>
    </rPh>
    <rPh sb="9" eb="10">
      <t>ツキ</t>
    </rPh>
    <phoneticPr fontId="1"/>
  </si>
  <si>
    <t>購入金額[千円/月]</t>
    <rPh sb="0" eb="2">
      <t>コウニュウ</t>
    </rPh>
    <rPh sb="2" eb="4">
      <t>キンガク</t>
    </rPh>
    <rPh sb="5" eb="7">
      <t>センエン</t>
    </rPh>
    <rPh sb="8" eb="9">
      <t>ツキ</t>
    </rPh>
    <phoneticPr fontId="1"/>
  </si>
  <si>
    <t>皮の接着</t>
    <rPh sb="0" eb="1">
      <t>カワ</t>
    </rPh>
    <rPh sb="2" eb="4">
      <t>セッチャク</t>
    </rPh>
    <phoneticPr fontId="1"/>
  </si>
  <si>
    <t>11の濃度違い</t>
    <rPh sb="3" eb="5">
      <t>ノウド</t>
    </rPh>
    <rPh sb="5" eb="6">
      <t>チガ</t>
    </rPh>
    <phoneticPr fontId="1"/>
  </si>
  <si>
    <t>布地の接着</t>
    <rPh sb="0" eb="2">
      <t>ヌノジ</t>
    </rPh>
    <rPh sb="3" eb="5">
      <t>セッチャク</t>
    </rPh>
    <phoneticPr fontId="1"/>
  </si>
  <si>
    <t>16の濃度違い</t>
    <rPh sb="3" eb="5">
      <t>ノウド</t>
    </rPh>
    <rPh sb="5" eb="6">
      <t>チガ</t>
    </rPh>
    <phoneticPr fontId="1"/>
  </si>
  <si>
    <t>不織布・化繊の接着</t>
    <rPh sb="0" eb="1">
      <t>フ</t>
    </rPh>
    <rPh sb="1" eb="2">
      <t>ショク</t>
    </rPh>
    <rPh sb="2" eb="3">
      <t>フ</t>
    </rPh>
    <rPh sb="4" eb="6">
      <t>カセン</t>
    </rPh>
    <rPh sb="7" eb="9">
      <t>セッチャク</t>
    </rPh>
    <phoneticPr fontId="1"/>
  </si>
  <si>
    <t>21の濃度違い</t>
    <rPh sb="3" eb="5">
      <t>ノウド</t>
    </rPh>
    <rPh sb="5" eb="6">
      <t>チガ</t>
    </rPh>
    <phoneticPr fontId="1"/>
  </si>
  <si>
    <t>10対抗品</t>
    <rPh sb="2" eb="4">
      <t>タイコウ</t>
    </rPh>
    <rPh sb="4" eb="5">
      <t>ヒン</t>
    </rPh>
    <phoneticPr fontId="1"/>
  </si>
  <si>
    <t>11対抗品</t>
    <rPh sb="2" eb="4">
      <t>タイコウ</t>
    </rPh>
    <rPh sb="4" eb="5">
      <t>ヒン</t>
    </rPh>
    <phoneticPr fontId="1"/>
  </si>
  <si>
    <t>12対抗品</t>
    <rPh sb="2" eb="4">
      <t>タイコウ</t>
    </rPh>
    <rPh sb="4" eb="5">
      <t>ヒン</t>
    </rPh>
    <phoneticPr fontId="1"/>
  </si>
  <si>
    <t>13対抗品</t>
    <rPh sb="2" eb="4">
      <t>タイコウ</t>
    </rPh>
    <rPh sb="4" eb="5">
      <t>ヒン</t>
    </rPh>
    <phoneticPr fontId="1"/>
  </si>
  <si>
    <t>14対抗品</t>
    <rPh sb="2" eb="4">
      <t>タイコウ</t>
    </rPh>
    <rPh sb="4" eb="5">
      <t>ヒン</t>
    </rPh>
    <phoneticPr fontId="1"/>
  </si>
  <si>
    <t>15対抗品</t>
    <rPh sb="2" eb="4">
      <t>タイコウ</t>
    </rPh>
    <rPh sb="4" eb="5">
      <t>ヒン</t>
    </rPh>
    <phoneticPr fontId="1"/>
  </si>
  <si>
    <t>ｳﾚﾀﾝ18%</t>
    <phoneticPr fontId="1"/>
  </si>
  <si>
    <t>16対抗品</t>
    <rPh sb="2" eb="4">
      <t>タイコウ</t>
    </rPh>
    <rPh sb="4" eb="5">
      <t>ヒン</t>
    </rPh>
    <phoneticPr fontId="1"/>
  </si>
  <si>
    <t>17対抗品</t>
    <rPh sb="2" eb="4">
      <t>タイコウ</t>
    </rPh>
    <rPh sb="4" eb="5">
      <t>ヒン</t>
    </rPh>
    <phoneticPr fontId="1"/>
  </si>
  <si>
    <t>合計</t>
    <rPh sb="0" eb="2">
      <t>ゴウケイ</t>
    </rPh>
    <phoneticPr fontId="1"/>
  </si>
  <si>
    <t>5社</t>
    <rPh sb="1" eb="2">
      <t>シャ</t>
    </rPh>
    <phoneticPr fontId="1"/>
  </si>
  <si>
    <t>50種</t>
    <rPh sb="2" eb="3">
      <t>シュ</t>
    </rPh>
    <phoneticPr fontId="1"/>
  </si>
  <si>
    <t>ｽﾊﾟｲｸﾋﾟﾝ固定用</t>
    <rPh sb="8" eb="11">
      <t>コテイヨウ</t>
    </rPh>
    <phoneticPr fontId="1"/>
  </si>
  <si>
    <t>高強度必要</t>
    <rPh sb="0" eb="3">
      <t>コウキョウド</t>
    </rPh>
    <rPh sb="3" eb="5">
      <t>ヒツヨウ</t>
    </rPh>
    <phoneticPr fontId="1"/>
  </si>
  <si>
    <t>ｺﾞﾑ系</t>
    <rPh sb="3" eb="4">
      <t>ケイ</t>
    </rPh>
    <phoneticPr fontId="1"/>
  </si>
  <si>
    <t>ｵﾚﾌｨﾝ系</t>
    <rPh sb="5" eb="6">
      <t>ケイ</t>
    </rPh>
    <phoneticPr fontId="1"/>
  </si>
  <si>
    <t>ﾏｼﾞｯｸﾃｰﾌﾟ（ｵｽ）接着用</t>
    <rPh sb="13" eb="15">
      <t>セッチャク</t>
    </rPh>
    <rPh sb="15" eb="16">
      <t>ヨウ</t>
    </rPh>
    <phoneticPr fontId="1"/>
  </si>
  <si>
    <t>ﾏｼﾞｯｸﾃｰﾌﾟ（ﾒｽ）接着用</t>
    <rPh sb="13" eb="15">
      <t>セッチャク</t>
    </rPh>
    <rPh sb="15" eb="16">
      <t>ヨウ</t>
    </rPh>
    <phoneticPr fontId="1"/>
  </si>
  <si>
    <t>ﾌﾟﾗｽﾃｨｯｸ部品と布の接着</t>
  </si>
  <si>
    <t>ﾌﾟﾗｽﾃｨｯｸ部品と布の接着</t>
    <rPh sb="8" eb="10">
      <t>ブヒン</t>
    </rPh>
    <rPh sb="11" eb="12">
      <t>ヌノ</t>
    </rPh>
    <rPh sb="13" eb="15">
      <t>セッチャク</t>
    </rPh>
    <phoneticPr fontId="1"/>
  </si>
  <si>
    <t>ﾌﾟﾗｽﾃｨｯｸ部品とｺﾞﾑの接着</t>
  </si>
  <si>
    <t>ﾌﾟﾗｽﾃｨｯｸ部品とｺﾞﾑの接着</t>
    <rPh sb="8" eb="10">
      <t>ブヒン</t>
    </rPh>
    <rPh sb="15" eb="17">
      <t>セッチャク</t>
    </rPh>
    <phoneticPr fontId="1"/>
  </si>
  <si>
    <t>ｳﾚﾀﾝ40%</t>
    <phoneticPr fontId="1"/>
  </si>
  <si>
    <t>A社</t>
  </si>
  <si>
    <t>C社</t>
  </si>
  <si>
    <t>USC-39</t>
    <phoneticPr fontId="1"/>
  </si>
  <si>
    <t>USC-40</t>
    <phoneticPr fontId="1"/>
  </si>
  <si>
    <t>UWA-41</t>
    <phoneticPr fontId="1"/>
  </si>
  <si>
    <t>UWC-42</t>
    <phoneticPr fontId="1"/>
  </si>
  <si>
    <t>HMA-44</t>
    <phoneticPr fontId="1"/>
  </si>
  <si>
    <t>HMA-45</t>
    <phoneticPr fontId="1"/>
  </si>
  <si>
    <t>ｺﾞﾑ靴底と靴本体の接着</t>
  </si>
  <si>
    <t>ｺﾞﾑ靴底の下処理剤</t>
  </si>
  <si>
    <t>ｺﾞﾑ靴底の下処理剤</t>
    <rPh sb="3" eb="5">
      <t>クツゾコ</t>
    </rPh>
    <rPh sb="6" eb="7">
      <t>シタ</t>
    </rPh>
    <rPh sb="7" eb="9">
      <t>ショリ</t>
    </rPh>
    <rPh sb="9" eb="10">
      <t>ザイ</t>
    </rPh>
    <phoneticPr fontId="1"/>
  </si>
  <si>
    <t>ｳﾚﾀﾝ50%</t>
    <phoneticPr fontId="1"/>
  </si>
  <si>
    <t>ﾌﾟﾗｽﾃｨｯｸ靴底と靴本体の接着</t>
  </si>
  <si>
    <t>高強度品</t>
    <rPh sb="0" eb="3">
      <t>コウキョウド</t>
    </rPh>
    <rPh sb="3" eb="4">
      <t>ヒン</t>
    </rPh>
    <phoneticPr fontId="1"/>
  </si>
  <si>
    <t>B社</t>
  </si>
  <si>
    <t>HMC-50</t>
    <phoneticPr fontId="1"/>
  </si>
  <si>
    <t>ﾏｼﾞｯｸﾃｰﾌﾟ（ﾒｽ）接着用</t>
  </si>
  <si>
    <t>45対抗品</t>
    <rPh sb="2" eb="4">
      <t>タイコウ</t>
    </rPh>
    <rPh sb="4" eb="5">
      <t>ヒン</t>
    </rPh>
    <phoneticPr fontId="1"/>
  </si>
  <si>
    <t>－</t>
    <phoneticPr fontId="1"/>
  </si>
  <si>
    <t>行ラベル</t>
  </si>
  <si>
    <t>総計</t>
  </si>
  <si>
    <t>合計 / 購入数量[ton/月]</t>
  </si>
  <si>
    <t>合計 / 購入金額[千円/月]</t>
  </si>
  <si>
    <t>ｽﾊﾟｲｸﾋﾟﾝ固定用</t>
  </si>
  <si>
    <t>ﾏｼﾞｯｸﾃｰﾌﾟ（ｵｽ）接着用</t>
  </si>
  <si>
    <t>皮の接着</t>
  </si>
  <si>
    <t>不織布・化繊の接着</t>
  </si>
  <si>
    <t>布地の接着</t>
  </si>
  <si>
    <t>用途</t>
  </si>
  <si>
    <t>Supplier名</t>
  </si>
  <si>
    <t>種類</t>
  </si>
  <si>
    <t>ホットメルト接着剤</t>
  </si>
  <si>
    <t>水系ウレタン接着剤</t>
  </si>
  <si>
    <t>溶剤系ウレタン接着剤</t>
  </si>
  <si>
    <t>テスト使用中</t>
    <rPh sb="3" eb="6">
      <t>シヨウチュウ</t>
    </rPh>
    <phoneticPr fontId="1"/>
  </si>
  <si>
    <t>03対抗品</t>
    <rPh sb="2" eb="4">
      <t>タイコウ</t>
    </rPh>
    <rPh sb="4" eb="5">
      <t>ヒン</t>
    </rPh>
    <phoneticPr fontId="1"/>
  </si>
  <si>
    <t>ｳﾚﾀﾝ26%</t>
    <phoneticPr fontId="1"/>
  </si>
  <si>
    <t>08対抗品</t>
    <rPh sb="2" eb="4">
      <t>タイコウ</t>
    </rPh>
    <rPh sb="4" eb="5">
      <t>ヒン</t>
    </rPh>
    <phoneticPr fontId="1"/>
  </si>
  <si>
    <t>ｳﾚﾀﾝ26%</t>
    <phoneticPr fontId="1"/>
  </si>
  <si>
    <t>スポーツシューズ事業</t>
    <rPh sb="8" eb="10">
      <t>ジギョウ</t>
    </rPh>
    <phoneticPr fontId="1"/>
  </si>
  <si>
    <t>スポーツウェア事業</t>
    <rPh sb="7" eb="9">
      <t>ジギョウ</t>
    </rPh>
    <phoneticPr fontId="1"/>
  </si>
  <si>
    <t>スポーツ用品事業</t>
    <rPh sb="4" eb="6">
      <t>ヨウヒン</t>
    </rPh>
    <rPh sb="6" eb="8">
      <t>ジギョウ</t>
    </rPh>
    <phoneticPr fontId="1"/>
  </si>
  <si>
    <t>スポーツ機器事業</t>
    <rPh sb="4" eb="6">
      <t>キキ</t>
    </rPh>
    <rPh sb="6" eb="8">
      <t>ジギョウ</t>
    </rPh>
    <phoneticPr fontId="1"/>
  </si>
  <si>
    <t>合計</t>
    <rPh sb="0" eb="2">
      <t>ゴウケイ</t>
    </rPh>
    <phoneticPr fontId="1"/>
  </si>
  <si>
    <t>百万円</t>
    <rPh sb="0" eb="3">
      <t>ヒャクマンエン</t>
    </rPh>
    <phoneticPr fontId="1"/>
  </si>
  <si>
    <t>その他</t>
    <rPh sb="2" eb="3">
      <t>タ</t>
    </rPh>
    <phoneticPr fontId="1"/>
  </si>
  <si>
    <t>日本</t>
    <rPh sb="0" eb="2">
      <t>ニホン</t>
    </rPh>
    <phoneticPr fontId="1"/>
  </si>
  <si>
    <t>米州</t>
    <rPh sb="0" eb="2">
      <t>ベイシュウ</t>
    </rPh>
    <phoneticPr fontId="1"/>
  </si>
  <si>
    <t>欧州</t>
    <rPh sb="0" eb="2">
      <t>オウシュウ</t>
    </rPh>
    <phoneticPr fontId="1"/>
  </si>
  <si>
    <t>アジア・オセアニア</t>
    <phoneticPr fontId="1"/>
  </si>
  <si>
    <t>A社</t>
    <rPh sb="1" eb="2">
      <t>シャ</t>
    </rPh>
    <phoneticPr fontId="1"/>
  </si>
  <si>
    <t>B社</t>
    <rPh sb="1" eb="2">
      <t>シャ</t>
    </rPh>
    <phoneticPr fontId="1"/>
  </si>
  <si>
    <t>C社</t>
    <rPh sb="1" eb="2">
      <t>シャ</t>
    </rPh>
    <phoneticPr fontId="1"/>
  </si>
  <si>
    <t>D社</t>
    <rPh sb="1" eb="2">
      <t>シャ</t>
    </rPh>
    <phoneticPr fontId="1"/>
  </si>
  <si>
    <t>靴用接着剤売上</t>
    <rPh sb="0" eb="2">
      <t>クツヨウ</t>
    </rPh>
    <rPh sb="2" eb="4">
      <t>セッチャク</t>
    </rPh>
    <rPh sb="4" eb="5">
      <t>ザイ</t>
    </rPh>
    <rPh sb="5" eb="7">
      <t>ウリア</t>
    </rPh>
    <phoneticPr fontId="1"/>
  </si>
  <si>
    <t>A</t>
    <phoneticPr fontId="1"/>
  </si>
  <si>
    <t>B</t>
    <phoneticPr fontId="1"/>
  </si>
  <si>
    <t>C</t>
    <phoneticPr fontId="1"/>
  </si>
  <si>
    <t>タイ</t>
    <phoneticPr fontId="1"/>
  </si>
  <si>
    <t>開発組織所在地</t>
    <rPh sb="0" eb="2">
      <t>カイハツ</t>
    </rPh>
    <rPh sb="2" eb="4">
      <t>ソシキ</t>
    </rPh>
    <rPh sb="4" eb="7">
      <t>ショザイチ</t>
    </rPh>
    <phoneticPr fontId="1"/>
  </si>
  <si>
    <t>会社概要</t>
    <rPh sb="0" eb="2">
      <t>カイシャ</t>
    </rPh>
    <rPh sb="2" eb="4">
      <t>ガイヨウ</t>
    </rPh>
    <phoneticPr fontId="1"/>
  </si>
  <si>
    <t>日系中堅</t>
    <rPh sb="0" eb="2">
      <t>ニッケイ</t>
    </rPh>
    <rPh sb="2" eb="4">
      <t>チュウケン</t>
    </rPh>
    <phoneticPr fontId="1"/>
  </si>
  <si>
    <t>ローカル</t>
    <phoneticPr fontId="1"/>
  </si>
  <si>
    <t>接着剤売上</t>
    <rPh sb="0" eb="2">
      <t>セッチャク</t>
    </rPh>
    <rPh sb="2" eb="3">
      <t>ザイ</t>
    </rPh>
    <rPh sb="3" eb="5">
      <t>ウリア</t>
    </rPh>
    <phoneticPr fontId="1"/>
  </si>
  <si>
    <t>全社売上</t>
    <rPh sb="0" eb="2">
      <t>ゼンシャ</t>
    </rPh>
    <rPh sb="2" eb="4">
      <t>ウリア</t>
    </rPh>
    <phoneticPr fontId="1"/>
  </si>
  <si>
    <t>化学ﾒｰｶｰ</t>
    <rPh sb="0" eb="2">
      <t>カガク</t>
    </rPh>
    <phoneticPr fontId="1"/>
  </si>
  <si>
    <t>接着剤ﾒｰｶｰ</t>
    <rPh sb="0" eb="2">
      <t>セッチャク</t>
    </rPh>
    <rPh sb="2" eb="3">
      <t>ザイ</t>
    </rPh>
    <phoneticPr fontId="1"/>
  </si>
  <si>
    <t>日系最大手</t>
    <rPh sb="0" eb="2">
      <t>ニッケイ</t>
    </rPh>
    <rPh sb="2" eb="3">
      <t>サイ</t>
    </rPh>
    <rPh sb="3" eb="5">
      <t>オオテ</t>
    </rPh>
    <phoneticPr fontId="1"/>
  </si>
  <si>
    <t>接着剤最大手</t>
    <rPh sb="0" eb="2">
      <t>セッチャク</t>
    </rPh>
    <rPh sb="2" eb="3">
      <t>ザイ</t>
    </rPh>
    <rPh sb="3" eb="6">
      <t>サイオオテ</t>
    </rPh>
    <phoneticPr fontId="1"/>
  </si>
  <si>
    <t>2014（予）</t>
    <rPh sb="5" eb="6">
      <t>ヨ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</si>
  <si>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</si>
  <si>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</si>
  <si>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トン/年</t>
    <rPh sb="3" eb="4">
      <t>ネン</t>
    </rPh>
    <phoneticPr fontId="1"/>
  </si>
  <si>
    <t>数量比</t>
    <rPh sb="0" eb="2">
      <t>スウリョウ</t>
    </rPh>
    <rPh sb="2" eb="3">
      <t>ヒ</t>
    </rPh>
    <phoneticPr fontId="1"/>
  </si>
  <si>
    <t>金額比</t>
    <rPh sb="0" eb="2">
      <t>キンガク</t>
    </rPh>
    <rPh sb="2" eb="3">
      <t>ヒ</t>
    </rPh>
    <phoneticPr fontId="1"/>
  </si>
  <si>
    <t>平均単価</t>
    <rPh sb="0" eb="2">
      <t>ヘイキン</t>
    </rPh>
    <rPh sb="2" eb="4">
      <t>タンカ</t>
    </rPh>
    <phoneticPr fontId="1"/>
  </si>
  <si>
    <t>長年の取引</t>
    <rPh sb="0" eb="2">
      <t>ナガネン</t>
    </rPh>
    <rPh sb="3" eb="5">
      <t>トリヒキ</t>
    </rPh>
    <phoneticPr fontId="1"/>
  </si>
  <si>
    <t>ﾒｲﾝｻﾌﾟﾗｲﾔｰ</t>
    <phoneticPr fontId="1"/>
  </si>
  <si>
    <t>ｻﾌﾞｻﾌﾟﾗｲﾔｰ</t>
    <phoneticPr fontId="1"/>
  </si>
  <si>
    <t>近年増加</t>
    <rPh sb="0" eb="2">
      <t>キンネン</t>
    </rPh>
    <rPh sb="2" eb="4">
      <t>ゾウカ</t>
    </rPh>
    <phoneticPr fontId="1"/>
  </si>
  <si>
    <t>特殊品のみ</t>
    <rPh sb="0" eb="2">
      <t>トクシュ</t>
    </rPh>
    <rPh sb="2" eb="3">
      <t>ヒン</t>
    </rPh>
    <phoneticPr fontId="1"/>
  </si>
  <si>
    <t>最近売込み有</t>
    <rPh sb="0" eb="2">
      <t>サイキン</t>
    </rPh>
    <rPh sb="2" eb="3">
      <t>ウ</t>
    </rPh>
    <rPh sb="3" eb="4">
      <t>コ</t>
    </rPh>
    <rPh sb="5" eb="6">
      <t>アリ</t>
    </rPh>
    <phoneticPr fontId="1"/>
  </si>
  <si>
    <t>百万円</t>
    <rPh sb="0" eb="2">
      <t>ヒャクマン</t>
    </rPh>
    <rPh sb="2" eb="3">
      <t>エン</t>
    </rPh>
    <phoneticPr fontId="1"/>
  </si>
  <si>
    <t>%</t>
    <phoneticPr fontId="1"/>
  </si>
  <si>
    <t>HMB-46</t>
    <phoneticPr fontId="1"/>
  </si>
  <si>
    <t>HMA-47</t>
    <phoneticPr fontId="1"/>
  </si>
  <si>
    <t>HMB-48</t>
    <phoneticPr fontId="1"/>
  </si>
  <si>
    <t>HMC-49</t>
    <phoneticPr fontId="1"/>
  </si>
  <si>
    <t>47の対抗品</t>
    <rPh sb="3" eb="5">
      <t>タイコウ</t>
    </rPh>
    <rPh sb="5" eb="6">
      <t>ヒン</t>
    </rPh>
    <phoneticPr fontId="1"/>
  </si>
  <si>
    <t>ｼﾝｶﾞﾎﾟｰﾙ/USA</t>
    <phoneticPr fontId="1"/>
  </si>
  <si>
    <t>品番</t>
    <rPh sb="0" eb="2">
      <t>ヒンバン</t>
    </rPh>
    <phoneticPr fontId="1"/>
  </si>
  <si>
    <t>含量</t>
    <rPh sb="0" eb="2">
      <t>ガンリョウ</t>
    </rPh>
    <phoneticPr fontId="1"/>
  </si>
  <si>
    <t>C社提案</t>
    <rPh sb="1" eb="2">
      <t>シャ</t>
    </rPh>
    <rPh sb="2" eb="4">
      <t>テイアン</t>
    </rPh>
    <phoneticPr fontId="1"/>
  </si>
  <si>
    <t>D社提案</t>
    <rPh sb="1" eb="2">
      <t>シャ</t>
    </rPh>
    <rPh sb="2" eb="4">
      <t>テイアン</t>
    </rPh>
    <phoneticPr fontId="1"/>
  </si>
  <si>
    <t>Supplier</t>
    <phoneticPr fontId="1"/>
  </si>
  <si>
    <t>会社方針</t>
    <rPh sb="0" eb="2">
      <t>カイシャ</t>
    </rPh>
    <rPh sb="2" eb="4">
      <t>ホウシン</t>
    </rPh>
    <phoneticPr fontId="1"/>
  </si>
  <si>
    <t>アジア拡販</t>
    <rPh sb="3" eb="5">
      <t>カクハン</t>
    </rPh>
    <phoneticPr fontId="1"/>
  </si>
  <si>
    <t>靴用でASEAN</t>
    <rPh sb="0" eb="2">
      <t>クツヨウ</t>
    </rPh>
    <phoneticPr fontId="1"/>
  </si>
  <si>
    <t>拡大</t>
    <rPh sb="0" eb="2">
      <t>カクダイ</t>
    </rPh>
    <phoneticPr fontId="1"/>
  </si>
  <si>
    <t>日系顧客と</t>
    <rPh sb="0" eb="2">
      <t>ニッケイ</t>
    </rPh>
    <rPh sb="2" eb="4">
      <t>コキャク</t>
    </rPh>
    <phoneticPr fontId="1"/>
  </si>
  <si>
    <t>アジアで伸びる</t>
    <rPh sb="4" eb="5">
      <t>ノ</t>
    </rPh>
    <phoneticPr fontId="1"/>
  </si>
  <si>
    <t>靴用接着剤</t>
    <rPh sb="0" eb="2">
      <t>クツヨウ</t>
    </rPh>
    <rPh sb="2" eb="4">
      <t>セッチャク</t>
    </rPh>
    <rPh sb="4" eb="5">
      <t>ザイ</t>
    </rPh>
    <phoneticPr fontId="1"/>
  </si>
  <si>
    <t>でアジア拡大</t>
    <rPh sb="4" eb="6">
      <t>カクダイ</t>
    </rPh>
    <phoneticPr fontId="1"/>
  </si>
  <si>
    <t>営業本部</t>
    <rPh sb="0" eb="2">
      <t>エイギョウ</t>
    </rPh>
    <rPh sb="2" eb="4">
      <t>ホンブ</t>
    </rPh>
    <phoneticPr fontId="1"/>
  </si>
  <si>
    <t>事業本部</t>
    <rPh sb="0" eb="2">
      <t>ジギョウ</t>
    </rPh>
    <rPh sb="2" eb="4">
      <t>ホンブ</t>
    </rPh>
    <phoneticPr fontId="1"/>
  </si>
  <si>
    <t>スポーツシューズ事業部</t>
    <rPh sb="8" eb="10">
      <t>ジギョウ</t>
    </rPh>
    <rPh sb="10" eb="11">
      <t>ブ</t>
    </rPh>
    <phoneticPr fontId="1"/>
  </si>
  <si>
    <t>スポーツウエア事業部</t>
    <rPh sb="7" eb="9">
      <t>ジギョウ</t>
    </rPh>
    <rPh sb="9" eb="10">
      <t>ブ</t>
    </rPh>
    <phoneticPr fontId="1"/>
  </si>
  <si>
    <t>スポーツ用品事業部</t>
    <rPh sb="4" eb="6">
      <t>ヨウヒン</t>
    </rPh>
    <rPh sb="6" eb="8">
      <t>ジギョウ</t>
    </rPh>
    <rPh sb="8" eb="9">
      <t>ブ</t>
    </rPh>
    <phoneticPr fontId="1"/>
  </si>
  <si>
    <t>スポーツ器具事業部</t>
    <rPh sb="4" eb="6">
      <t>キグ</t>
    </rPh>
    <rPh sb="6" eb="8">
      <t>ジギョウ</t>
    </rPh>
    <rPh sb="8" eb="9">
      <t>ブ</t>
    </rPh>
    <phoneticPr fontId="1"/>
  </si>
  <si>
    <t>スポーツ施設運営部</t>
    <rPh sb="4" eb="6">
      <t>シセツ</t>
    </rPh>
    <rPh sb="6" eb="8">
      <t>ウンエイ</t>
    </rPh>
    <rPh sb="8" eb="9">
      <t>ブ</t>
    </rPh>
    <phoneticPr fontId="1"/>
  </si>
  <si>
    <t>ナショナルチームサポート部</t>
    <rPh sb="12" eb="13">
      <t>ブ</t>
    </rPh>
    <phoneticPr fontId="1"/>
  </si>
  <si>
    <t>マーケティング部</t>
    <rPh sb="7" eb="8">
      <t>ブ</t>
    </rPh>
    <phoneticPr fontId="1"/>
  </si>
  <si>
    <t>製造部</t>
    <rPh sb="0" eb="2">
      <t>セイゾウ</t>
    </rPh>
    <rPh sb="2" eb="3">
      <t>ブ</t>
    </rPh>
    <phoneticPr fontId="1"/>
  </si>
  <si>
    <t>開発部</t>
    <rPh sb="0" eb="3">
      <t>カイハツブ</t>
    </rPh>
    <phoneticPr fontId="1"/>
  </si>
  <si>
    <t>購買本部</t>
    <rPh sb="0" eb="2">
      <t>コウバイ</t>
    </rPh>
    <rPh sb="2" eb="4">
      <t>ホンブ</t>
    </rPh>
    <phoneticPr fontId="1"/>
  </si>
  <si>
    <t>財務本部</t>
    <rPh sb="0" eb="2">
      <t>ザイム</t>
    </rPh>
    <rPh sb="2" eb="4">
      <t>ホンブ</t>
    </rPh>
    <phoneticPr fontId="1"/>
  </si>
  <si>
    <t>知財法務本部</t>
    <rPh sb="0" eb="1">
      <t>チ</t>
    </rPh>
    <rPh sb="1" eb="2">
      <t>ザイ</t>
    </rPh>
    <rPh sb="2" eb="4">
      <t>ホウム</t>
    </rPh>
    <rPh sb="4" eb="5">
      <t>ホン</t>
    </rPh>
    <rPh sb="5" eb="6">
      <t>ブ</t>
    </rPh>
    <phoneticPr fontId="1"/>
  </si>
  <si>
    <t>人事本部</t>
    <rPh sb="0" eb="2">
      <t>ジンジ</t>
    </rPh>
    <rPh sb="2" eb="4">
      <t>ホンブ</t>
    </rPh>
    <phoneticPr fontId="1"/>
  </si>
  <si>
    <t>業務改善本部</t>
    <rPh sb="0" eb="2">
      <t>ギョウム</t>
    </rPh>
    <rPh sb="2" eb="4">
      <t>カイゼン</t>
    </rPh>
    <rPh sb="4" eb="6">
      <t>ホンブ</t>
    </rPh>
    <phoneticPr fontId="1"/>
  </si>
  <si>
    <t>岡野</t>
    <rPh sb="0" eb="1">
      <t>オカ</t>
    </rPh>
    <rPh sb="1" eb="2">
      <t>ノ</t>
    </rPh>
    <phoneticPr fontId="1"/>
  </si>
  <si>
    <t>製造G</t>
    <rPh sb="0" eb="2">
      <t>セイゾウ</t>
    </rPh>
    <phoneticPr fontId="1"/>
  </si>
  <si>
    <t>生産技術G</t>
    <rPh sb="0" eb="2">
      <t>セイサン</t>
    </rPh>
    <rPh sb="2" eb="4">
      <t>ギジュツ</t>
    </rPh>
    <phoneticPr fontId="1"/>
  </si>
  <si>
    <t>品質管理G</t>
    <rPh sb="0" eb="2">
      <t>ヒンシツ</t>
    </rPh>
    <rPh sb="2" eb="4">
      <t>カンリ</t>
    </rPh>
    <phoneticPr fontId="1"/>
  </si>
  <si>
    <t>商品開発G</t>
    <rPh sb="0" eb="2">
      <t>ショウヒン</t>
    </rPh>
    <rPh sb="2" eb="4">
      <t>カイハツ</t>
    </rPh>
    <phoneticPr fontId="1"/>
  </si>
  <si>
    <t>素材開発G</t>
    <rPh sb="0" eb="2">
      <t>ソザイ</t>
    </rPh>
    <rPh sb="2" eb="4">
      <t>カイハツ</t>
    </rPh>
    <phoneticPr fontId="1"/>
  </si>
  <si>
    <t>MAKINO社　新規素材検証プロセス　（接着剤の事例）</t>
    <rPh sb="6" eb="7">
      <t>シャ</t>
    </rPh>
    <rPh sb="8" eb="10">
      <t>シンキ</t>
    </rPh>
    <rPh sb="10" eb="12">
      <t>ソザイ</t>
    </rPh>
    <rPh sb="12" eb="14">
      <t>ケンショウ</t>
    </rPh>
    <rPh sb="20" eb="23">
      <t>セッチャクザイ</t>
    </rPh>
    <rPh sb="24" eb="26">
      <t>ジレイ</t>
    </rPh>
    <phoneticPr fontId="1"/>
  </si>
  <si>
    <t>　・性能評価（標準基材との接着強度）</t>
    <rPh sb="2" eb="4">
      <t>セイノウ</t>
    </rPh>
    <rPh sb="4" eb="6">
      <t>ヒョウカ</t>
    </rPh>
    <rPh sb="7" eb="9">
      <t>ヒョウジュン</t>
    </rPh>
    <rPh sb="9" eb="11">
      <t>キザイ</t>
    </rPh>
    <rPh sb="13" eb="15">
      <t>セッチャク</t>
    </rPh>
    <rPh sb="15" eb="17">
      <t>キョウド</t>
    </rPh>
    <phoneticPr fontId="1"/>
  </si>
  <si>
    <t>　・環境評価（高温・低温・高湿度・紫外線・WET時の基本物性と性能評価）</t>
    <rPh sb="2" eb="4">
      <t>カンキョウ</t>
    </rPh>
    <rPh sb="4" eb="6">
      <t>ヒョウカ</t>
    </rPh>
    <rPh sb="7" eb="9">
      <t>コウオン</t>
    </rPh>
    <rPh sb="10" eb="12">
      <t>テイオン</t>
    </rPh>
    <rPh sb="13" eb="16">
      <t>コウシツド</t>
    </rPh>
    <rPh sb="17" eb="20">
      <t>シガイセン</t>
    </rPh>
    <rPh sb="24" eb="25">
      <t>ジ</t>
    </rPh>
    <rPh sb="26" eb="28">
      <t>キホン</t>
    </rPh>
    <rPh sb="28" eb="30">
      <t>ブッセイ</t>
    </rPh>
    <rPh sb="31" eb="33">
      <t>セイノウ</t>
    </rPh>
    <rPh sb="33" eb="35">
      <t>ヒョウカ</t>
    </rPh>
    <phoneticPr fontId="1"/>
  </si>
  <si>
    <t>　・実際に使用する基材での貼りあわせ試験実施</t>
    <rPh sb="2" eb="4">
      <t>ジッサイ</t>
    </rPh>
    <rPh sb="5" eb="7">
      <t>シヨウ</t>
    </rPh>
    <rPh sb="9" eb="11">
      <t>キザイ</t>
    </rPh>
    <rPh sb="13" eb="14">
      <t>ハ</t>
    </rPh>
    <rPh sb="18" eb="20">
      <t>シケン</t>
    </rPh>
    <rPh sb="20" eb="22">
      <t>ジッシ</t>
    </rPh>
    <phoneticPr fontId="1"/>
  </si>
  <si>
    <t>　・接着強度の測定</t>
    <rPh sb="2" eb="4">
      <t>セッチャク</t>
    </rPh>
    <rPh sb="4" eb="6">
      <t>キョウド</t>
    </rPh>
    <rPh sb="7" eb="9">
      <t>ソクテイ</t>
    </rPh>
    <phoneticPr fontId="1"/>
  </si>
  <si>
    <t>　・実際の製品で試作</t>
    <rPh sb="2" eb="4">
      <t>ジッサイ</t>
    </rPh>
    <rPh sb="5" eb="7">
      <t>セイヒン</t>
    </rPh>
    <rPh sb="8" eb="10">
      <t>シサク</t>
    </rPh>
    <phoneticPr fontId="1"/>
  </si>
  <si>
    <t>　・製品機能評価（装着性・強度・耐久性・落下試験・トルク試験など）</t>
    <rPh sb="2" eb="4">
      <t>セイヒン</t>
    </rPh>
    <rPh sb="4" eb="6">
      <t>キノウ</t>
    </rPh>
    <rPh sb="6" eb="8">
      <t>ヒョウカ</t>
    </rPh>
    <rPh sb="9" eb="11">
      <t>ソウチャク</t>
    </rPh>
    <rPh sb="11" eb="12">
      <t>セイ</t>
    </rPh>
    <rPh sb="13" eb="15">
      <t>キョウド</t>
    </rPh>
    <rPh sb="16" eb="19">
      <t>タイキュウセイ</t>
    </rPh>
    <rPh sb="20" eb="22">
      <t>ラッカ</t>
    </rPh>
    <rPh sb="22" eb="24">
      <t>シケン</t>
    </rPh>
    <rPh sb="28" eb="30">
      <t>シケン</t>
    </rPh>
    <phoneticPr fontId="1"/>
  </si>
  <si>
    <t>　・試作製品をモニター顧客に配布し、一定期間装着したうえでの評価を確認</t>
    <rPh sb="2" eb="4">
      <t>シサク</t>
    </rPh>
    <rPh sb="4" eb="6">
      <t>セイヒン</t>
    </rPh>
    <rPh sb="11" eb="13">
      <t>コキャク</t>
    </rPh>
    <rPh sb="14" eb="16">
      <t>ハイフ</t>
    </rPh>
    <rPh sb="18" eb="20">
      <t>イッテイ</t>
    </rPh>
    <rPh sb="20" eb="22">
      <t>キカン</t>
    </rPh>
    <rPh sb="22" eb="24">
      <t>ソウチャク</t>
    </rPh>
    <rPh sb="30" eb="32">
      <t>ヒョウカ</t>
    </rPh>
    <rPh sb="33" eb="35">
      <t>カクニン</t>
    </rPh>
    <phoneticPr fontId="1"/>
  </si>
  <si>
    <t>　　（試作品　1週間・現状品　1週間　の計2週間装着　→　アンケート回収分析）</t>
    <rPh sb="3" eb="6">
      <t>シサクヒン</t>
    </rPh>
    <rPh sb="8" eb="10">
      <t>シュウカン</t>
    </rPh>
    <rPh sb="11" eb="12">
      <t>ゲン</t>
    </rPh>
    <rPh sb="12" eb="13">
      <t>ジョウ</t>
    </rPh>
    <rPh sb="13" eb="14">
      <t>ヒン</t>
    </rPh>
    <rPh sb="16" eb="18">
      <t>シュウカン</t>
    </rPh>
    <rPh sb="20" eb="21">
      <t>ケイ</t>
    </rPh>
    <rPh sb="22" eb="24">
      <t>シュウカン</t>
    </rPh>
    <rPh sb="24" eb="26">
      <t>ソウチャク</t>
    </rPh>
    <rPh sb="34" eb="36">
      <t>カイシュウ</t>
    </rPh>
    <rPh sb="36" eb="38">
      <t>ブンセキ</t>
    </rPh>
    <phoneticPr fontId="1"/>
  </si>
  <si>
    <t>製品評価（1ヶ月）</t>
    <rPh sb="0" eb="2">
      <t>セイヒン</t>
    </rPh>
    <rPh sb="2" eb="4">
      <t>ヒョウカ</t>
    </rPh>
    <rPh sb="7" eb="8">
      <t>ゲツ</t>
    </rPh>
    <phoneticPr fontId="1"/>
  </si>
  <si>
    <t>　・環境評価（高温・低温・高湿度・紫外線・WET時の機能評価）</t>
    <rPh sb="2" eb="4">
      <t>カンキョウ</t>
    </rPh>
    <rPh sb="4" eb="6">
      <t>ヒョウカ</t>
    </rPh>
    <rPh sb="7" eb="9">
      <t>コウオン</t>
    </rPh>
    <rPh sb="10" eb="12">
      <t>テイオン</t>
    </rPh>
    <rPh sb="13" eb="16">
      <t>コウシツド</t>
    </rPh>
    <rPh sb="17" eb="20">
      <t>シガイセン</t>
    </rPh>
    <rPh sb="24" eb="25">
      <t>ジ</t>
    </rPh>
    <rPh sb="26" eb="28">
      <t>キノウ</t>
    </rPh>
    <rPh sb="28" eb="30">
      <t>ヒョウカ</t>
    </rPh>
    <phoneticPr fontId="1"/>
  </si>
  <si>
    <t>貼りあわせ評価（1ヶ月）</t>
    <rPh sb="0" eb="1">
      <t>ハ</t>
    </rPh>
    <rPh sb="5" eb="7">
      <t>ヒョウカ</t>
    </rPh>
    <rPh sb="10" eb="11">
      <t>ゲツ</t>
    </rPh>
    <phoneticPr fontId="1"/>
  </si>
  <si>
    <t>素材単体評価（1ヶ月）</t>
    <rPh sb="0" eb="2">
      <t>ソザイ</t>
    </rPh>
    <rPh sb="2" eb="4">
      <t>タンタイ</t>
    </rPh>
    <rPh sb="4" eb="6">
      <t>ヒョウカ</t>
    </rPh>
    <rPh sb="9" eb="10">
      <t>ゲツ</t>
    </rPh>
    <phoneticPr fontId="1"/>
  </si>
  <si>
    <t>　・基本物性（粘度・濃度・粘弾性など）</t>
    <rPh sb="2" eb="4">
      <t>キホン</t>
    </rPh>
    <rPh sb="4" eb="6">
      <t>ブッセイ</t>
    </rPh>
    <rPh sb="7" eb="9">
      <t>ネンド</t>
    </rPh>
    <rPh sb="10" eb="12">
      <t>ノウド</t>
    </rPh>
    <rPh sb="13" eb="14">
      <t>ネン</t>
    </rPh>
    <rPh sb="14" eb="16">
      <t>ダンセイ</t>
    </rPh>
    <phoneticPr fontId="1"/>
  </si>
  <si>
    <t>日本</t>
    <rPh sb="0" eb="2">
      <t>ニホン</t>
    </rPh>
    <phoneticPr fontId="1"/>
  </si>
  <si>
    <t>比率</t>
    <rPh sb="0" eb="2">
      <t>ヒリツ</t>
    </rPh>
    <phoneticPr fontId="1"/>
  </si>
  <si>
    <t>円/kg</t>
    <rPh sb="0" eb="1">
      <t>エン</t>
    </rPh>
    <phoneticPr fontId="1"/>
  </si>
  <si>
    <t>＊2014年の数量はスポーツシューズ事業部販売計画から試算</t>
    <rPh sb="5" eb="6">
      <t>ネン</t>
    </rPh>
    <rPh sb="7" eb="9">
      <t>スウリョウ</t>
    </rPh>
    <rPh sb="18" eb="20">
      <t>ジギョウ</t>
    </rPh>
    <rPh sb="20" eb="21">
      <t>ブ</t>
    </rPh>
    <rPh sb="21" eb="23">
      <t>ハンバイ</t>
    </rPh>
    <rPh sb="23" eb="25">
      <t>ケイカク</t>
    </rPh>
    <rPh sb="27" eb="29">
      <t>シサン</t>
    </rPh>
    <phoneticPr fontId="1"/>
  </si>
  <si>
    <t>　（接着剤Supplierの購入比率は2013年のままと仮置き）</t>
    <rPh sb="2" eb="4">
      <t>セッチャク</t>
    </rPh>
    <rPh sb="4" eb="5">
      <t>ザイ</t>
    </rPh>
    <rPh sb="14" eb="16">
      <t>コウニュウ</t>
    </rPh>
    <rPh sb="16" eb="18">
      <t>ヒリツ</t>
    </rPh>
    <rPh sb="23" eb="24">
      <t>ネン</t>
    </rPh>
    <rPh sb="28" eb="30">
      <t>カリオ</t>
    </rPh>
    <phoneticPr fontId="1"/>
  </si>
  <si>
    <t>本部長</t>
    <rPh sb="0" eb="3">
      <t>ホンブチョウ</t>
    </rPh>
    <phoneticPr fontId="1"/>
  </si>
  <si>
    <t>本部長*</t>
    <rPh sb="0" eb="3">
      <t>ホンブチョウ</t>
    </rPh>
    <phoneticPr fontId="1"/>
  </si>
  <si>
    <t>事業部長</t>
    <rPh sb="0" eb="2">
      <t>ジギョウ</t>
    </rPh>
    <rPh sb="2" eb="4">
      <t>ブチョウ</t>
    </rPh>
    <phoneticPr fontId="1"/>
  </si>
  <si>
    <t>社長*</t>
    <rPh sb="0" eb="2">
      <t>シャチョウ</t>
    </rPh>
    <phoneticPr fontId="1"/>
  </si>
  <si>
    <t>秘書・広報</t>
    <phoneticPr fontId="1"/>
  </si>
  <si>
    <t>部長</t>
    <rPh sb="0" eb="2">
      <t>ブチョウ</t>
    </rPh>
    <phoneticPr fontId="1"/>
  </si>
  <si>
    <t>タイ派遣</t>
    <rPh sb="2" eb="4">
      <t>ハケン</t>
    </rPh>
    <phoneticPr fontId="1"/>
  </si>
  <si>
    <t>＊印：役員</t>
    <rPh sb="1" eb="2">
      <t>ジルシ</t>
    </rPh>
    <rPh sb="3" eb="5">
      <t>ヤクイン</t>
    </rPh>
    <phoneticPr fontId="1"/>
  </si>
  <si>
    <t>最近売込み有</t>
    <rPh sb="0" eb="2">
      <t>サイキン</t>
    </rPh>
    <rPh sb="2" eb="4">
      <t>ウリコ</t>
    </rPh>
    <rPh sb="5" eb="6">
      <t>アリ</t>
    </rPh>
    <phoneticPr fontId="1"/>
  </si>
  <si>
    <t>試験使用（1-2ヶ月）</t>
    <rPh sb="0" eb="2">
      <t>シケン</t>
    </rPh>
    <rPh sb="2" eb="4">
      <t>シヨウ</t>
    </rPh>
    <rPh sb="9" eb="10">
      <t>ゲツ</t>
    </rPh>
    <phoneticPr fontId="1"/>
  </si>
  <si>
    <t>　・試験的に少量使用する。期間は決まっていないが、1-2ヶ月を目処に本採用が決まる。</t>
    <rPh sb="2" eb="5">
      <t>シケンテキ</t>
    </rPh>
    <rPh sb="6" eb="8">
      <t>ショウリョウ</t>
    </rPh>
    <rPh sb="8" eb="10">
      <t>シヨウ</t>
    </rPh>
    <rPh sb="13" eb="15">
      <t>キカン</t>
    </rPh>
    <rPh sb="16" eb="17">
      <t>キ</t>
    </rPh>
    <rPh sb="29" eb="30">
      <t>ゲツ</t>
    </rPh>
    <rPh sb="31" eb="33">
      <t>メド</t>
    </rPh>
    <rPh sb="34" eb="35">
      <t>ホン</t>
    </rPh>
    <rPh sb="35" eb="37">
      <t>サイヨウ</t>
    </rPh>
    <rPh sb="38" eb="39">
      <t>キ</t>
    </rPh>
    <phoneticPr fontId="1"/>
  </si>
  <si>
    <t>顧客評価試験（1.5-2ヶ月）</t>
    <rPh sb="0" eb="2">
      <t>コキャク</t>
    </rPh>
    <rPh sb="2" eb="4">
      <t>ヒョウカ</t>
    </rPh>
    <rPh sb="4" eb="6">
      <t>シケン</t>
    </rPh>
    <rPh sb="13" eb="14">
      <t>ゲツ</t>
    </rPh>
    <phoneticPr fontId="1"/>
  </si>
  <si>
    <t>＊全てタイの生産委託先工場で生産</t>
    <rPh sb="1" eb="2">
      <t>スベ</t>
    </rPh>
    <rPh sb="6" eb="8">
      <t>セイサン</t>
    </rPh>
    <rPh sb="8" eb="11">
      <t>イタクサキ</t>
    </rPh>
    <rPh sb="11" eb="13">
      <t>コウジョウ</t>
    </rPh>
    <rPh sb="14" eb="16">
      <t>セイサン</t>
    </rPh>
    <phoneticPr fontId="1"/>
  </si>
  <si>
    <t>テニス</t>
    <phoneticPr fontId="1"/>
  </si>
  <si>
    <t>ゴルフ</t>
    <phoneticPr fontId="1"/>
  </si>
  <si>
    <t>フィットネス</t>
    <phoneticPr fontId="1"/>
  </si>
  <si>
    <t>バドミントン</t>
    <phoneticPr fontId="1"/>
  </si>
  <si>
    <t>ラグビー</t>
    <phoneticPr fontId="1"/>
  </si>
  <si>
    <t>バスケ</t>
    <phoneticPr fontId="1"/>
  </si>
  <si>
    <t>ボクシング</t>
    <phoneticPr fontId="1"/>
  </si>
  <si>
    <t>ハンドボール</t>
    <phoneticPr fontId="1"/>
  </si>
  <si>
    <t>グラフ1. MAKINO社 事業別売上比率(2013年）</t>
    <rPh sb="12" eb="13">
      <t>シャ</t>
    </rPh>
    <rPh sb="14" eb="16">
      <t>ジギョウ</t>
    </rPh>
    <rPh sb="16" eb="17">
      <t>ベツ</t>
    </rPh>
    <rPh sb="17" eb="19">
      <t>ウリア</t>
    </rPh>
    <rPh sb="19" eb="21">
      <t>ヒリツ</t>
    </rPh>
    <rPh sb="26" eb="27">
      <t>ネン</t>
    </rPh>
    <phoneticPr fontId="1"/>
  </si>
  <si>
    <t>全社</t>
    <rPh sb="0" eb="2">
      <t>ゼンシャ</t>
    </rPh>
    <phoneticPr fontId="1"/>
  </si>
  <si>
    <t>ｼｭｰｽﾞ事業</t>
    <rPh sb="5" eb="7">
      <t>ジギョウ</t>
    </rPh>
    <phoneticPr fontId="1"/>
  </si>
  <si>
    <t>-</t>
    <phoneticPr fontId="1"/>
  </si>
  <si>
    <t>MAKINO株式会社組織図</t>
    <rPh sb="6" eb="10">
      <t>カブシキガイシャ</t>
    </rPh>
    <rPh sb="10" eb="13">
      <t>ソシキズ</t>
    </rPh>
    <phoneticPr fontId="1"/>
  </si>
  <si>
    <t>スポーツシューズG　</t>
    <phoneticPr fontId="1"/>
  </si>
  <si>
    <t>山田M</t>
  </si>
  <si>
    <t>大谷M</t>
    <rPh sb="0" eb="2">
      <t>オオタニ</t>
    </rPh>
    <phoneticPr fontId="1"/>
  </si>
  <si>
    <t>●ｺﾞﾑ靴底と靴本体の接着</t>
    <rPh sb="4" eb="6">
      <t>クツゾコ</t>
    </rPh>
    <rPh sb="7" eb="8">
      <t>クツ</t>
    </rPh>
    <rPh sb="8" eb="10">
      <t>ホンタイ</t>
    </rPh>
    <rPh sb="11" eb="13">
      <t>セッチャク</t>
    </rPh>
    <phoneticPr fontId="1"/>
  </si>
  <si>
    <t>価格[円/kg]</t>
    <rPh sb="0" eb="2">
      <t>カカク</t>
    </rPh>
    <rPh sb="3" eb="4">
      <t>エン</t>
    </rPh>
    <phoneticPr fontId="1"/>
  </si>
  <si>
    <t>数量[ﾄﾝ/月]</t>
    <rPh sb="0" eb="2">
      <t>スウリョウ</t>
    </rPh>
    <rPh sb="6" eb="7">
      <t>ツキ</t>
    </rPh>
    <phoneticPr fontId="1"/>
  </si>
  <si>
    <t>●ﾌﾟﾗｽﾃｨｯｸ靴底と靴本体の接着</t>
    <rPh sb="9" eb="11">
      <t>クツゾコ</t>
    </rPh>
    <rPh sb="12" eb="13">
      <t>クツ</t>
    </rPh>
    <rPh sb="13" eb="15">
      <t>ホンタイ</t>
    </rPh>
    <rPh sb="16" eb="18">
      <t>セッチャク</t>
    </rPh>
    <phoneticPr fontId="1"/>
  </si>
  <si>
    <t>●皮の接着</t>
    <rPh sb="1" eb="2">
      <t>カワ</t>
    </rPh>
    <rPh sb="3" eb="5">
      <t>セッチャク</t>
    </rPh>
    <phoneticPr fontId="1"/>
  </si>
  <si>
    <t>吉田M</t>
    <rPh sb="0" eb="2">
      <t>ヨシダ</t>
    </rPh>
    <phoneticPr fontId="1"/>
  </si>
  <si>
    <t>高野M</t>
    <rPh sb="0" eb="2">
      <t>タカノ</t>
    </rPh>
    <phoneticPr fontId="1"/>
  </si>
  <si>
    <t>井口M</t>
    <rPh sb="0" eb="2">
      <t>イグチ</t>
    </rPh>
    <phoneticPr fontId="1"/>
  </si>
  <si>
    <t>北野M</t>
    <rPh sb="0" eb="2">
      <t>キタノ</t>
    </rPh>
    <phoneticPr fontId="1"/>
  </si>
  <si>
    <t>西山部長</t>
    <rPh sb="0" eb="2">
      <t>ニシヤマ</t>
    </rPh>
    <rPh sb="2" eb="4">
      <t>ブチョウ</t>
    </rPh>
    <phoneticPr fontId="1"/>
  </si>
  <si>
    <t>濃度 [%]</t>
    <rPh sb="0" eb="2">
      <t>ノウド</t>
    </rPh>
    <phoneticPr fontId="1"/>
  </si>
  <si>
    <t>2013（見込）</t>
    <rPh sb="5" eb="7">
      <t>ミコ</t>
    </rPh>
    <phoneticPr fontId="1"/>
  </si>
  <si>
    <t>ｳﾚﾀﾝ85%</t>
    <phoneticPr fontId="1"/>
  </si>
  <si>
    <t>ｳﾚﾀﾝ85%</t>
    <phoneticPr fontId="1"/>
  </si>
  <si>
    <t>ｳﾚﾀﾝ85%</t>
    <phoneticPr fontId="1"/>
  </si>
  <si>
    <r>
      <t>HMA　＝　</t>
    </r>
    <r>
      <rPr>
        <b/>
        <u/>
        <sz val="11"/>
        <color theme="1"/>
        <rFont val="ＭＳ Ｐゴシック"/>
        <family val="3"/>
        <charset val="128"/>
        <scheme val="minor"/>
      </rPr>
      <t>H</t>
    </r>
    <r>
      <rPr>
        <sz val="11"/>
        <color theme="1"/>
        <rFont val="ＭＳ Ｐゴシック"/>
        <family val="2"/>
        <charset val="128"/>
        <scheme val="minor"/>
      </rPr>
      <t xml:space="preserve">ot </t>
    </r>
    <r>
      <rPr>
        <b/>
        <u/>
        <sz val="11"/>
        <color theme="1"/>
        <rFont val="ＭＳ Ｐゴシック"/>
        <family val="3"/>
        <charset val="128"/>
        <scheme val="minor"/>
      </rPr>
      <t>M</t>
    </r>
    <r>
      <rPr>
        <sz val="11"/>
        <color theme="1"/>
        <rFont val="ＭＳ Ｐゴシック"/>
        <family val="2"/>
        <charset val="128"/>
        <scheme val="minor"/>
      </rPr>
      <t xml:space="preserve">elt </t>
    </r>
    <r>
      <rPr>
        <b/>
        <u/>
        <sz val="11"/>
        <color theme="1"/>
        <rFont val="ＭＳ Ｐゴシック"/>
        <family val="3"/>
        <charset val="128"/>
        <scheme val="minor"/>
      </rPr>
      <t>A</t>
    </r>
    <r>
      <rPr>
        <sz val="11"/>
        <color theme="1"/>
        <rFont val="ＭＳ Ｐゴシック"/>
        <family val="2"/>
        <charset val="128"/>
        <scheme val="minor"/>
      </rPr>
      <t>社（ﾎｯﾄﾒﾙﾄ接着剤A社）</t>
    </r>
    <rPh sb="16" eb="17">
      <t>シャ</t>
    </rPh>
    <rPh sb="24" eb="26">
      <t>セッチャク</t>
    </rPh>
    <rPh sb="26" eb="27">
      <t>ザイ</t>
    </rPh>
    <rPh sb="28" eb="29">
      <t>シャ</t>
    </rPh>
    <phoneticPr fontId="1"/>
  </si>
  <si>
    <r>
      <t>UWA　＝　</t>
    </r>
    <r>
      <rPr>
        <b/>
        <u/>
        <sz val="11"/>
        <color theme="1"/>
        <rFont val="ＭＳ Ｐゴシック"/>
        <family val="3"/>
        <charset val="128"/>
        <scheme val="minor"/>
      </rPr>
      <t>U</t>
    </r>
    <r>
      <rPr>
        <sz val="11"/>
        <color theme="1"/>
        <rFont val="ＭＳ Ｐゴシック"/>
        <family val="2"/>
        <charset val="128"/>
        <scheme val="minor"/>
      </rPr>
      <t xml:space="preserve">rethane </t>
    </r>
    <r>
      <rPr>
        <b/>
        <u/>
        <sz val="11"/>
        <color theme="1"/>
        <rFont val="ＭＳ Ｐゴシック"/>
        <family val="3"/>
        <charset val="128"/>
        <scheme val="minor"/>
      </rPr>
      <t>W</t>
    </r>
    <r>
      <rPr>
        <sz val="11"/>
        <color theme="1"/>
        <rFont val="ＭＳ Ｐゴシック"/>
        <family val="2"/>
        <charset val="128"/>
        <scheme val="minor"/>
      </rPr>
      <t xml:space="preserve">ater base </t>
    </r>
    <r>
      <rPr>
        <b/>
        <u/>
        <sz val="11"/>
        <color theme="1"/>
        <rFont val="ＭＳ Ｐゴシック"/>
        <family val="3"/>
        <charset val="128"/>
        <scheme val="minor"/>
      </rPr>
      <t>A</t>
    </r>
    <r>
      <rPr>
        <sz val="11"/>
        <color theme="1"/>
        <rFont val="ＭＳ Ｐゴシック"/>
        <family val="2"/>
        <charset val="128"/>
        <scheme val="minor"/>
      </rPr>
      <t>社（ｳﾚﾀﾝ水系A社）</t>
    </r>
    <rPh sb="27" eb="28">
      <t>シャ</t>
    </rPh>
    <rPh sb="33" eb="34">
      <t>ミズ</t>
    </rPh>
    <rPh sb="34" eb="35">
      <t>ケイ</t>
    </rPh>
    <rPh sb="36" eb="37">
      <t>シャ</t>
    </rPh>
    <phoneticPr fontId="1"/>
  </si>
  <si>
    <r>
      <t>USA　＝　</t>
    </r>
    <r>
      <rPr>
        <b/>
        <u/>
        <sz val="11"/>
        <color theme="1"/>
        <rFont val="ＭＳ Ｐゴシック"/>
        <family val="3"/>
        <charset val="128"/>
        <scheme val="minor"/>
      </rPr>
      <t>U</t>
    </r>
    <r>
      <rPr>
        <sz val="11"/>
        <color theme="1"/>
        <rFont val="ＭＳ Ｐゴシック"/>
        <family val="2"/>
        <charset val="128"/>
        <scheme val="minor"/>
      </rPr>
      <t xml:space="preserve">rethane </t>
    </r>
    <r>
      <rPr>
        <b/>
        <u/>
        <sz val="11"/>
        <color theme="1"/>
        <rFont val="ＭＳ Ｐゴシック"/>
        <family val="3"/>
        <charset val="128"/>
        <scheme val="minor"/>
      </rPr>
      <t>S</t>
    </r>
    <r>
      <rPr>
        <sz val="11"/>
        <color theme="1"/>
        <rFont val="ＭＳ Ｐゴシック"/>
        <family val="2"/>
        <charset val="128"/>
        <scheme val="minor"/>
      </rPr>
      <t xml:space="preserve">orbent base </t>
    </r>
    <r>
      <rPr>
        <b/>
        <u/>
        <sz val="11"/>
        <color theme="1"/>
        <rFont val="ＭＳ Ｐゴシック"/>
        <family val="3"/>
        <charset val="128"/>
        <scheme val="minor"/>
      </rPr>
      <t>A</t>
    </r>
    <r>
      <rPr>
        <sz val="11"/>
        <color theme="1"/>
        <rFont val="ＭＳ Ｐゴシック"/>
        <family val="2"/>
        <charset val="128"/>
        <scheme val="minor"/>
      </rPr>
      <t>社　（ｳﾚﾀﾝ溶剤系A社）</t>
    </r>
    <rPh sb="38" eb="39">
      <t>ケイ</t>
    </rPh>
    <phoneticPr fontId="1"/>
  </si>
  <si>
    <r>
      <t>USB　＝　</t>
    </r>
    <r>
      <rPr>
        <b/>
        <u/>
        <sz val="11"/>
        <color theme="1"/>
        <rFont val="ＭＳ Ｐゴシック"/>
        <family val="3"/>
        <charset val="128"/>
        <scheme val="minor"/>
      </rPr>
      <t>U</t>
    </r>
    <r>
      <rPr>
        <sz val="11"/>
        <color theme="1"/>
        <rFont val="ＭＳ Ｐゴシック"/>
        <family val="2"/>
        <charset val="128"/>
        <scheme val="minor"/>
      </rPr>
      <t xml:space="preserve">rethane </t>
    </r>
    <r>
      <rPr>
        <b/>
        <u/>
        <sz val="11"/>
        <color theme="1"/>
        <rFont val="ＭＳ Ｐゴシック"/>
        <family val="3"/>
        <charset val="128"/>
        <scheme val="minor"/>
      </rPr>
      <t>S</t>
    </r>
    <r>
      <rPr>
        <sz val="11"/>
        <color theme="1"/>
        <rFont val="ＭＳ Ｐゴシック"/>
        <family val="2"/>
        <charset val="128"/>
        <scheme val="minor"/>
      </rPr>
      <t xml:space="preserve">orbent base </t>
    </r>
    <r>
      <rPr>
        <b/>
        <u/>
        <sz val="11"/>
        <color theme="1"/>
        <rFont val="ＭＳ Ｐゴシック"/>
        <family val="3"/>
        <charset val="128"/>
        <scheme val="minor"/>
      </rPr>
      <t>B</t>
    </r>
    <r>
      <rPr>
        <sz val="11"/>
        <color theme="1"/>
        <rFont val="ＭＳ Ｐゴシック"/>
        <family val="2"/>
        <charset val="128"/>
        <scheme val="minor"/>
      </rPr>
      <t>社　（ｳﾚﾀﾝ溶剤系B社）</t>
    </r>
    <rPh sb="38" eb="39">
      <t>ケイ</t>
    </rPh>
    <phoneticPr fontId="1"/>
  </si>
  <si>
    <t>タイ</t>
    <phoneticPr fontId="1"/>
  </si>
  <si>
    <t>NIKKI</t>
    <phoneticPr fontId="1"/>
  </si>
  <si>
    <t>ADIDIS</t>
    <phoneticPr fontId="1"/>
  </si>
  <si>
    <t>MAKINO</t>
    <phoneticPr fontId="1"/>
  </si>
  <si>
    <t>KUMA</t>
    <phoneticPr fontId="1"/>
  </si>
  <si>
    <t>Global</t>
    <phoneticPr fontId="1"/>
  </si>
  <si>
    <t>その他</t>
    <rPh sb="2" eb="3">
      <t>タ</t>
    </rPh>
    <phoneticPr fontId="1"/>
  </si>
  <si>
    <t>Asia（日本含）</t>
    <rPh sb="5" eb="7">
      <t>ニホン</t>
    </rPh>
    <rPh sb="7" eb="8">
      <t>フク</t>
    </rPh>
    <phoneticPr fontId="1"/>
  </si>
  <si>
    <t>表4.スポーツシューズ各社売上シェア（2013年見込）</t>
    <rPh sb="0" eb="1">
      <t>ヒョウ</t>
    </rPh>
    <rPh sb="11" eb="12">
      <t>カク</t>
    </rPh>
    <rPh sb="12" eb="13">
      <t>シャ</t>
    </rPh>
    <rPh sb="13" eb="15">
      <t>ウリア</t>
    </rPh>
    <rPh sb="23" eb="24">
      <t>ネン</t>
    </rPh>
    <rPh sb="24" eb="26">
      <t>ミコ</t>
    </rPh>
    <phoneticPr fontId="1"/>
  </si>
  <si>
    <t>表6. MAKINO社接着剤購入（タイ工場：スポーツシューズ用）　2013年実績（月平均）－価格は1年固定</t>
    <rPh sb="0" eb="1">
      <t>ヒョウ</t>
    </rPh>
    <rPh sb="10" eb="11">
      <t>シャ</t>
    </rPh>
    <rPh sb="11" eb="13">
      <t>セッチャク</t>
    </rPh>
    <rPh sb="13" eb="14">
      <t>ザイ</t>
    </rPh>
    <rPh sb="14" eb="16">
      <t>コウニュウ</t>
    </rPh>
    <rPh sb="19" eb="21">
      <t>コウジョウ</t>
    </rPh>
    <rPh sb="30" eb="31">
      <t>ヨウ</t>
    </rPh>
    <rPh sb="37" eb="38">
      <t>ネン</t>
    </rPh>
    <rPh sb="38" eb="40">
      <t>ジッセキ</t>
    </rPh>
    <rPh sb="41" eb="44">
      <t>ツキヘイキン</t>
    </rPh>
    <rPh sb="46" eb="48">
      <t>カカク</t>
    </rPh>
    <rPh sb="50" eb="51">
      <t>ネン</t>
    </rPh>
    <rPh sb="51" eb="53">
      <t>コテイ</t>
    </rPh>
    <phoneticPr fontId="1"/>
  </si>
  <si>
    <t>表8. 接着剤Supplier情報(2013年）　山田調べ</t>
    <rPh sb="0" eb="1">
      <t>ヒョウ</t>
    </rPh>
    <rPh sb="4" eb="6">
      <t>セッチャク</t>
    </rPh>
    <rPh sb="6" eb="7">
      <t>ザイ</t>
    </rPh>
    <rPh sb="15" eb="17">
      <t>ジョウホウ</t>
    </rPh>
    <rPh sb="22" eb="23">
      <t>ネン</t>
    </rPh>
    <rPh sb="25" eb="27">
      <t>ヤマダ</t>
    </rPh>
    <rPh sb="27" eb="28">
      <t>シラ</t>
    </rPh>
    <phoneticPr fontId="1"/>
  </si>
  <si>
    <t>USA大手</t>
    <rPh sb="3" eb="5">
      <t>オオテ</t>
    </rPh>
    <phoneticPr fontId="1"/>
  </si>
  <si>
    <t>靴用接着剤におけるMAKINO社比率</t>
    <rPh sb="0" eb="2">
      <t>クツヨウ</t>
    </rPh>
    <rPh sb="2" eb="5">
      <t>セッチャクザイ</t>
    </rPh>
    <rPh sb="15" eb="16">
      <t>シャ</t>
    </rPh>
    <rPh sb="16" eb="18">
      <t>ヒリツ</t>
    </rPh>
    <phoneticPr fontId="1"/>
  </si>
  <si>
    <t>東南アジア工場所在地</t>
    <rPh sb="0" eb="2">
      <t>トウナン</t>
    </rPh>
    <rPh sb="5" eb="7">
      <t>コウジョウ</t>
    </rPh>
    <rPh sb="7" eb="10">
      <t>ショザイチ</t>
    </rPh>
    <phoneticPr fontId="1"/>
  </si>
  <si>
    <t>MAKINO社との取引状況</t>
    <rPh sb="6" eb="7">
      <t>シャ</t>
    </rPh>
    <phoneticPr fontId="1"/>
  </si>
  <si>
    <t>てこ入れ</t>
    <rPh sb="2" eb="3">
      <t>イ</t>
    </rPh>
    <phoneticPr fontId="1"/>
  </si>
  <si>
    <t>タイ</t>
    <phoneticPr fontId="1"/>
  </si>
  <si>
    <t>REEBUCK</t>
    <phoneticPr fontId="1"/>
  </si>
  <si>
    <t>表2.MAKINO社 販売地域別売上（2013年見込）</t>
    <rPh sb="0" eb="1">
      <t>ヒョウ</t>
    </rPh>
    <rPh sb="9" eb="10">
      <t>シャ</t>
    </rPh>
    <rPh sb="11" eb="13">
      <t>ハンバイ</t>
    </rPh>
    <rPh sb="13" eb="15">
      <t>チイキ</t>
    </rPh>
    <rPh sb="15" eb="16">
      <t>ベツ</t>
    </rPh>
    <rPh sb="16" eb="18">
      <t>ウリア</t>
    </rPh>
    <rPh sb="23" eb="24">
      <t>ネン</t>
    </rPh>
    <rPh sb="24" eb="26">
      <t>ミコ</t>
    </rPh>
    <phoneticPr fontId="1"/>
  </si>
  <si>
    <t>表1.MAKINO社 事業別売上(2013年見込）</t>
    <rPh sb="0" eb="1">
      <t>ヒョウ</t>
    </rPh>
    <rPh sb="9" eb="10">
      <t>シャ</t>
    </rPh>
    <rPh sb="11" eb="13">
      <t>ジギョウ</t>
    </rPh>
    <rPh sb="13" eb="14">
      <t>ベツ</t>
    </rPh>
    <rPh sb="14" eb="16">
      <t>ウリア</t>
    </rPh>
    <rPh sb="21" eb="22">
      <t>ネン</t>
    </rPh>
    <rPh sb="22" eb="24">
      <t>ミコ</t>
    </rPh>
    <phoneticPr fontId="1"/>
  </si>
  <si>
    <t>表3． MAKINO社 過去業績推移</t>
    <rPh sb="0" eb="1">
      <t>ヒョウ</t>
    </rPh>
    <rPh sb="10" eb="11">
      <t>シャ</t>
    </rPh>
    <rPh sb="12" eb="14">
      <t>カコ</t>
    </rPh>
    <rPh sb="14" eb="16">
      <t>ギョウセキ</t>
    </rPh>
    <rPh sb="16" eb="18">
      <t>スイイ</t>
    </rPh>
    <phoneticPr fontId="1"/>
  </si>
  <si>
    <t>昨年対比</t>
    <rPh sb="0" eb="2">
      <t>サクネン</t>
    </rPh>
    <rPh sb="2" eb="4">
      <t>タイヒ</t>
    </rPh>
    <phoneticPr fontId="1"/>
  </si>
  <si>
    <t>表5. MAKINO社スポーツシューズ製品ラインナップ</t>
    <rPh sb="0" eb="1">
      <t>ヒョウ</t>
    </rPh>
    <rPh sb="10" eb="11">
      <t>シャ</t>
    </rPh>
    <rPh sb="19" eb="21">
      <t>セイヒン</t>
    </rPh>
    <phoneticPr fontId="1"/>
  </si>
  <si>
    <t>3社</t>
    <rPh sb="1" eb="2">
      <t>シャ</t>
    </rPh>
    <phoneticPr fontId="1"/>
  </si>
  <si>
    <t>参考）MAKINO社スポーツシューズ用接着剤　2013年購入数量順</t>
    <rPh sb="0" eb="2">
      <t>サンコウ</t>
    </rPh>
    <rPh sb="9" eb="10">
      <t>シャ</t>
    </rPh>
    <rPh sb="18" eb="19">
      <t>ヨウ</t>
    </rPh>
    <rPh sb="19" eb="21">
      <t>セッチャク</t>
    </rPh>
    <rPh sb="21" eb="22">
      <t>ザイ</t>
    </rPh>
    <rPh sb="27" eb="28">
      <t>ネン</t>
    </rPh>
    <rPh sb="28" eb="30">
      <t>コウニュウ</t>
    </rPh>
    <rPh sb="30" eb="32">
      <t>スウリョウ</t>
    </rPh>
    <rPh sb="32" eb="33">
      <t>ジュン</t>
    </rPh>
    <phoneticPr fontId="1"/>
  </si>
  <si>
    <t>参考）MAKINO社スポーツシューズ用接着剤　2013年 用途別Supplier比較</t>
    <rPh sb="0" eb="2">
      <t>サンコウ</t>
    </rPh>
    <rPh sb="9" eb="10">
      <t>シャ</t>
    </rPh>
    <rPh sb="18" eb="19">
      <t>ヨウ</t>
    </rPh>
    <rPh sb="19" eb="21">
      <t>セッチャク</t>
    </rPh>
    <rPh sb="21" eb="22">
      <t>ザイ</t>
    </rPh>
    <rPh sb="27" eb="28">
      <t>ネン</t>
    </rPh>
    <rPh sb="29" eb="31">
      <t>ヨウト</t>
    </rPh>
    <rPh sb="31" eb="32">
      <t>ベツ</t>
    </rPh>
    <rPh sb="40" eb="42">
      <t>ヒカク</t>
    </rPh>
    <phoneticPr fontId="1"/>
  </si>
  <si>
    <t>購入数量</t>
    <rPh sb="0" eb="2">
      <t>コウニュウ</t>
    </rPh>
    <rPh sb="2" eb="4">
      <t>スウリョウ</t>
    </rPh>
    <phoneticPr fontId="1"/>
  </si>
  <si>
    <t>靴用接着剤シェア</t>
  </si>
  <si>
    <t>ｺﾞﾑ系</t>
    <phoneticPr fontId="1"/>
  </si>
  <si>
    <t>1.複数社購買しているものは検証せずに切り替えることが可能</t>
    <rPh sb="2" eb="4">
      <t>フクスウ</t>
    </rPh>
    <rPh sb="4" eb="5">
      <t>シャ</t>
    </rPh>
    <rPh sb="5" eb="7">
      <t>コウバイ</t>
    </rPh>
    <rPh sb="14" eb="16">
      <t>ケンショウ</t>
    </rPh>
    <rPh sb="19" eb="20">
      <t>キ</t>
    </rPh>
    <rPh sb="21" eb="22">
      <t>カ</t>
    </rPh>
    <rPh sb="27" eb="29">
      <t>カノウ</t>
    </rPh>
    <phoneticPr fontId="1"/>
  </si>
  <si>
    <t>　・塗工量はウレタン濃度によって決まる。20%濃度のものを30%濃度のものに変更すると、塗工量は3分の2にすることができる。</t>
    <rPh sb="2" eb="3">
      <t>ト</t>
    </rPh>
    <rPh sb="3" eb="4">
      <t>コウ</t>
    </rPh>
    <rPh sb="4" eb="5">
      <t>リョウ</t>
    </rPh>
    <rPh sb="10" eb="12">
      <t>ノウド</t>
    </rPh>
    <rPh sb="16" eb="17">
      <t>キ</t>
    </rPh>
    <rPh sb="23" eb="25">
      <t>ノウド</t>
    </rPh>
    <rPh sb="32" eb="34">
      <t>ノウド</t>
    </rPh>
    <rPh sb="38" eb="40">
      <t>ヘンコウ</t>
    </rPh>
    <rPh sb="44" eb="45">
      <t>ト</t>
    </rPh>
    <rPh sb="45" eb="46">
      <t>コウ</t>
    </rPh>
    <rPh sb="46" eb="47">
      <t>リョウ</t>
    </rPh>
    <rPh sb="49" eb="50">
      <t>ブン</t>
    </rPh>
    <phoneticPr fontId="1"/>
  </si>
  <si>
    <t>　・高濃度品への変更は、ゴムと靴底、プラスティックと靴底の接着剤が比較的容易。その他は困難。</t>
    <rPh sb="2" eb="3">
      <t>コウ</t>
    </rPh>
    <rPh sb="3" eb="5">
      <t>ノウド</t>
    </rPh>
    <rPh sb="5" eb="6">
      <t>ヒン</t>
    </rPh>
    <rPh sb="8" eb="10">
      <t>ヘンコウ</t>
    </rPh>
    <rPh sb="15" eb="16">
      <t>クツ</t>
    </rPh>
    <rPh sb="16" eb="17">
      <t>ソコ</t>
    </rPh>
    <rPh sb="26" eb="27">
      <t>クツ</t>
    </rPh>
    <rPh sb="27" eb="28">
      <t>ソコ</t>
    </rPh>
    <rPh sb="29" eb="31">
      <t>セッチャク</t>
    </rPh>
    <rPh sb="31" eb="32">
      <t>ザイ</t>
    </rPh>
    <rPh sb="33" eb="36">
      <t>ヒカクテキ</t>
    </rPh>
    <rPh sb="36" eb="38">
      <t>ヨウイ</t>
    </rPh>
    <rPh sb="41" eb="42">
      <t>タ</t>
    </rPh>
    <rPh sb="43" eb="45">
      <t>コンナン</t>
    </rPh>
    <phoneticPr fontId="1"/>
  </si>
  <si>
    <t>　・設備投資などは不要。</t>
    <rPh sb="2" eb="4">
      <t>セツビ</t>
    </rPh>
    <rPh sb="4" eb="6">
      <t>トウシ</t>
    </rPh>
    <rPh sb="9" eb="11">
      <t>フヨウ</t>
    </rPh>
    <phoneticPr fontId="1"/>
  </si>
  <si>
    <t>　・試験使用に少なくとも1ヶ月はかかる。</t>
    <rPh sb="2" eb="4">
      <t>シケン</t>
    </rPh>
    <rPh sb="4" eb="6">
      <t>シヨウ</t>
    </rPh>
    <rPh sb="7" eb="8">
      <t>スク</t>
    </rPh>
    <rPh sb="14" eb="15">
      <t>ゲツ</t>
    </rPh>
    <phoneticPr fontId="1"/>
  </si>
  <si>
    <t>4.新規Supplierの品番検証は時間がかかる。（検証プロセスから考えると少なくとも半年は必要）</t>
    <rPh sb="2" eb="4">
      <t>シンキ</t>
    </rPh>
    <rPh sb="13" eb="15">
      <t>ヒンバン</t>
    </rPh>
    <rPh sb="15" eb="17">
      <t>ケンショウ</t>
    </rPh>
    <rPh sb="18" eb="20">
      <t>ジカン</t>
    </rPh>
    <rPh sb="26" eb="28">
      <t>ケンショウ</t>
    </rPh>
    <rPh sb="34" eb="35">
      <t>カンガ</t>
    </rPh>
    <rPh sb="38" eb="39">
      <t>スク</t>
    </rPh>
    <rPh sb="43" eb="45">
      <t>ハントシ</t>
    </rPh>
    <rPh sb="46" eb="48">
      <t>ヒツヨウ</t>
    </rPh>
    <phoneticPr fontId="1"/>
  </si>
  <si>
    <t>累積比率</t>
    <rPh sb="0" eb="2">
      <t>ルイセキ</t>
    </rPh>
    <rPh sb="2" eb="4">
      <t>ヒリツ</t>
    </rPh>
    <phoneticPr fontId="1"/>
  </si>
  <si>
    <t>*詳しくは別添Excel資料参考のこと</t>
    <rPh sb="1" eb="2">
      <t>クワ</t>
    </rPh>
    <rPh sb="5" eb="7">
      <t>ベッテン</t>
    </rPh>
    <rPh sb="12" eb="14">
      <t>シリョウ</t>
    </rPh>
    <rPh sb="14" eb="16">
      <t>サンコウ</t>
    </rPh>
    <phoneticPr fontId="1"/>
  </si>
  <si>
    <t>2.濃度の低いものは技術的には濃度の高いものに統合可能。その場合塗工量を削減することができる。</t>
    <rPh sb="2" eb="4">
      <t>ノウド</t>
    </rPh>
    <rPh sb="5" eb="6">
      <t>ヒク</t>
    </rPh>
    <rPh sb="10" eb="13">
      <t>ギジュツテキ</t>
    </rPh>
    <rPh sb="15" eb="17">
      <t>ノウド</t>
    </rPh>
    <rPh sb="18" eb="19">
      <t>タカ</t>
    </rPh>
    <rPh sb="23" eb="25">
      <t>トウゴウ</t>
    </rPh>
    <rPh sb="25" eb="27">
      <t>カノウ</t>
    </rPh>
    <rPh sb="30" eb="32">
      <t>バアイ</t>
    </rPh>
    <rPh sb="32" eb="33">
      <t>ト</t>
    </rPh>
    <rPh sb="33" eb="34">
      <t>コウ</t>
    </rPh>
    <rPh sb="34" eb="35">
      <t>リョウ</t>
    </rPh>
    <rPh sb="36" eb="38">
      <t>サクゲン</t>
    </rPh>
    <phoneticPr fontId="1"/>
  </si>
  <si>
    <t>開発部・製造部の見解</t>
    <rPh sb="0" eb="3">
      <t>カイハツブ</t>
    </rPh>
    <rPh sb="4" eb="6">
      <t>セイゾウ</t>
    </rPh>
    <rPh sb="6" eb="7">
      <t>ブ</t>
    </rPh>
    <rPh sb="8" eb="10">
      <t>ケンカイ</t>
    </rPh>
    <phoneticPr fontId="1"/>
  </si>
  <si>
    <t>3.使用用途の異なる接着剤同士の統合は困難。（例えば「ゴムと靴底の接着剤」と「プラスティックと靴底の接着剤」の統合は難しい）</t>
    <rPh sb="2" eb="4">
      <t>シヨウ</t>
    </rPh>
    <rPh sb="4" eb="6">
      <t>ヨウト</t>
    </rPh>
    <rPh sb="7" eb="8">
      <t>コト</t>
    </rPh>
    <rPh sb="10" eb="12">
      <t>セッチャク</t>
    </rPh>
    <rPh sb="12" eb="13">
      <t>ザイ</t>
    </rPh>
    <rPh sb="13" eb="15">
      <t>ドウシ</t>
    </rPh>
    <rPh sb="16" eb="18">
      <t>トウゴウ</t>
    </rPh>
    <rPh sb="19" eb="21">
      <t>コンナン</t>
    </rPh>
    <rPh sb="23" eb="24">
      <t>タト</t>
    </rPh>
    <rPh sb="30" eb="31">
      <t>クツ</t>
    </rPh>
    <rPh sb="31" eb="32">
      <t>ゾコ</t>
    </rPh>
    <rPh sb="33" eb="35">
      <t>セッチャク</t>
    </rPh>
    <rPh sb="35" eb="36">
      <t>ザイ</t>
    </rPh>
    <rPh sb="47" eb="49">
      <t>クツゾコ</t>
    </rPh>
    <rPh sb="50" eb="52">
      <t>セッチャク</t>
    </rPh>
    <rPh sb="52" eb="53">
      <t>ザイ</t>
    </rPh>
    <rPh sb="55" eb="57">
      <t>トウゴウ</t>
    </rPh>
    <rPh sb="58" eb="59">
      <t>ムツカ</t>
    </rPh>
    <phoneticPr fontId="1"/>
  </si>
  <si>
    <t>＊品名のつけ方には法則がある。下に例を示す。</t>
    <rPh sb="1" eb="3">
      <t>ヒンメイ</t>
    </rPh>
    <rPh sb="6" eb="7">
      <t>カタ</t>
    </rPh>
    <rPh sb="9" eb="11">
      <t>ホウソク</t>
    </rPh>
    <rPh sb="15" eb="16">
      <t>シタ</t>
    </rPh>
    <rPh sb="17" eb="18">
      <t>レイ</t>
    </rPh>
    <rPh sb="19" eb="20">
      <t>シメ</t>
    </rPh>
    <phoneticPr fontId="1"/>
  </si>
  <si>
    <t>表9. 代表品番の価格比較(山田作成)</t>
    <rPh sb="0" eb="1">
      <t>ヒョウ</t>
    </rPh>
    <rPh sb="4" eb="6">
      <t>ダイヒョウ</t>
    </rPh>
    <rPh sb="6" eb="8">
      <t>ヒンバン</t>
    </rPh>
    <rPh sb="9" eb="11">
      <t>カカク</t>
    </rPh>
    <rPh sb="11" eb="13">
      <t>ヒカク</t>
    </rPh>
    <rPh sb="14" eb="16">
      <t>ヤマダ</t>
    </rPh>
    <rPh sb="16" eb="18">
      <t>サクセイ</t>
    </rPh>
    <phoneticPr fontId="1"/>
  </si>
  <si>
    <t>＊代表製品で検証し結果を横展開可能</t>
    <rPh sb="1" eb="3">
      <t>ダイヒョウ</t>
    </rPh>
    <rPh sb="3" eb="5">
      <t>セイヒン</t>
    </rPh>
    <rPh sb="6" eb="8">
      <t>ケンショウ</t>
    </rPh>
    <rPh sb="9" eb="11">
      <t>ケッカ</t>
    </rPh>
    <rPh sb="12" eb="13">
      <t>ヨコ</t>
    </rPh>
    <rPh sb="13" eb="15">
      <t>テンカイ</t>
    </rPh>
    <rPh sb="15" eb="17">
      <t>カノウ</t>
    </rPh>
    <phoneticPr fontId="1"/>
  </si>
  <si>
    <t>　＊安全性・各国規制関連Dataがないと、顧客試験には進めない。</t>
    <rPh sb="2" eb="5">
      <t>アンゼンセイ</t>
    </rPh>
    <rPh sb="6" eb="8">
      <t>カッコク</t>
    </rPh>
    <rPh sb="8" eb="10">
      <t>キセイ</t>
    </rPh>
    <rPh sb="10" eb="12">
      <t>カンレン</t>
    </rPh>
    <rPh sb="21" eb="23">
      <t>コキャク</t>
    </rPh>
    <rPh sb="23" eb="25">
      <t>シケン</t>
    </rPh>
    <rPh sb="27" eb="28">
      <t>スス</t>
    </rPh>
    <phoneticPr fontId="1"/>
  </si>
  <si>
    <t>表7. MAKINO社 接着剤購入量推移　山田調べ</t>
    <rPh sb="0" eb="1">
      <t>ヒョウ</t>
    </rPh>
    <rPh sb="10" eb="11">
      <t>シャ</t>
    </rPh>
    <rPh sb="12" eb="14">
      <t>セッチャク</t>
    </rPh>
    <rPh sb="14" eb="15">
      <t>ザイ</t>
    </rPh>
    <rPh sb="15" eb="17">
      <t>コウニュウ</t>
    </rPh>
    <rPh sb="17" eb="18">
      <t>リョウ</t>
    </rPh>
    <rPh sb="18" eb="20">
      <t>スイイ</t>
    </rPh>
    <rPh sb="21" eb="23">
      <t>ヤマダ</t>
    </rPh>
    <rPh sb="23" eb="24">
      <t>シラ</t>
    </rPh>
    <phoneticPr fontId="1"/>
  </si>
  <si>
    <t>＊2014年の価格は2013年のままと仮定して試算</t>
    <rPh sb="5" eb="6">
      <t>ネン</t>
    </rPh>
    <rPh sb="7" eb="9">
      <t>カカク</t>
    </rPh>
    <rPh sb="14" eb="15">
      <t>ネン</t>
    </rPh>
    <rPh sb="19" eb="21">
      <t>カテイ</t>
    </rPh>
    <rPh sb="23" eb="25">
      <t>シサン</t>
    </rPh>
    <phoneticPr fontId="1"/>
  </si>
  <si>
    <t>グラフ2. MAKINO社 過去売上推移</t>
    <rPh sb="12" eb="13">
      <t>シャ</t>
    </rPh>
    <rPh sb="14" eb="16">
      <t>カコ</t>
    </rPh>
    <rPh sb="16" eb="18">
      <t>ウリア</t>
    </rPh>
    <rPh sb="18" eb="20">
      <t>スイイ</t>
    </rPh>
    <phoneticPr fontId="1"/>
  </si>
  <si>
    <t>グラフ3. MAKINO社接着剤購入量推移（2011-2013）と2014予測</t>
    <rPh sb="12" eb="13">
      <t>シャ</t>
    </rPh>
    <rPh sb="13" eb="15">
      <t>セッチャク</t>
    </rPh>
    <rPh sb="15" eb="16">
      <t>ザイ</t>
    </rPh>
    <rPh sb="16" eb="18">
      <t>コウニュウ</t>
    </rPh>
    <rPh sb="18" eb="19">
      <t>リョウ</t>
    </rPh>
    <rPh sb="19" eb="21">
      <t>スイイ</t>
    </rPh>
    <rPh sb="37" eb="39">
      <t>ヨソク</t>
    </rPh>
    <phoneticPr fontId="1"/>
  </si>
  <si>
    <t>グラフ4. MAKINO社接着剤購入比率推移（2011-13）2014予測</t>
    <rPh sb="12" eb="13">
      <t>シャ</t>
    </rPh>
    <rPh sb="13" eb="15">
      <t>セッチャク</t>
    </rPh>
    <rPh sb="15" eb="16">
      <t>ザイ</t>
    </rPh>
    <rPh sb="16" eb="18">
      <t>コウニュウ</t>
    </rPh>
    <rPh sb="18" eb="20">
      <t>ヒリツ</t>
    </rPh>
    <rPh sb="20" eb="22">
      <t>スイイ</t>
    </rPh>
    <rPh sb="35" eb="37">
      <t>ヨソク</t>
    </rPh>
    <phoneticPr fontId="1"/>
  </si>
  <si>
    <t>　↓年間</t>
    <rPh sb="2" eb="4">
      <t>ネンカン</t>
    </rPh>
    <phoneticPr fontId="1"/>
  </si>
  <si>
    <t>06の濃度違い</t>
  </si>
  <si>
    <t>06の濃度違い</t>
    <rPh sb="3" eb="5">
      <t>ノウド</t>
    </rPh>
    <rPh sb="5" eb="6">
      <t>チガ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</si>
</sst>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%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8" tint="-0.499984740745262"/>
      <name val="ＭＳ Ｐゴシック"/>
      <family val="3"/>
      <charset val="128"/>
      <scheme val="minor"/>
    </font>
    <font>
      <sz val="11"/>
      <color theme="4"/>
      <name val="ＭＳ Ｐゴシック"/>
      <family val="2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40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38" fontId="0" fillId="0" borderId="0" xfId="1" applyFont="1">
      <alignment vertical="center"/>
    </xf>
    <xf numFmtId="38" fontId="0" fillId="2" borderId="0" xfId="1" applyFont="1" applyFill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9" fontId="0" fillId="0" borderId="0" xfId="3" applyFont="1">
      <alignment vertical="center"/>
    </xf>
    <xf numFmtId="38" fontId="0" fillId="0" borderId="0" xfId="2" applyNumberFormat="1" applyFont="1">
      <alignment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176" fontId="0" fillId="0" borderId="0" xfId="0" applyNumberFormat="1">
      <alignment vertical="center"/>
    </xf>
    <xf numFmtId="0" fontId="0" fillId="2" borderId="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right" vertical="center"/>
    </xf>
    <xf numFmtId="38" fontId="0" fillId="0" borderId="0" xfId="0" applyNumberFormat="1">
      <alignment vertical="center"/>
    </xf>
    <xf numFmtId="38" fontId="0" fillId="2" borderId="1" xfId="1" applyFont="1" applyFill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9" fontId="0" fillId="0" borderId="0" xfId="3" applyFont="1" applyAlignment="1">
      <alignment horizontal="center" vertical="center"/>
    </xf>
    <xf numFmtId="38" fontId="0" fillId="0" borderId="2" xfId="1" applyFont="1" applyBorder="1">
      <alignment vertical="center"/>
    </xf>
    <xf numFmtId="0" fontId="0" fillId="0" borderId="0" xfId="0" applyAlignment="1">
      <alignment vertical="center"/>
    </xf>
    <xf numFmtId="0" fontId="5" fillId="0" borderId="0" xfId="0" applyFont="1">
      <alignment vertical="center"/>
    </xf>
    <xf numFmtId="9" fontId="0" fillId="0" borderId="0" xfId="0" applyNumberFormat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/>
    </xf>
    <xf numFmtId="38" fontId="0" fillId="0" borderId="7" xfId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2" borderId="0" xfId="1" applyFont="1" applyFill="1" applyBorder="1">
      <alignment vertical="center"/>
    </xf>
    <xf numFmtId="9" fontId="0" fillId="0" borderId="0" xfId="0" applyNumberFormat="1" applyBorder="1" applyAlignment="1">
      <alignment horizontal="center" vertical="center"/>
    </xf>
    <xf numFmtId="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>
      <alignment vertical="center"/>
    </xf>
    <xf numFmtId="38" fontId="0" fillId="2" borderId="2" xfId="1" applyFont="1" applyFill="1" applyBorder="1">
      <alignment vertical="center"/>
    </xf>
    <xf numFmtId="9" fontId="0" fillId="2" borderId="2" xfId="0" applyNumberFormat="1" applyFill="1" applyBorder="1" applyAlignment="1">
      <alignment horizontal="center" vertical="center"/>
    </xf>
    <xf numFmtId="0" fontId="7" fillId="3" borderId="0" xfId="0" applyFont="1" applyFill="1">
      <alignment vertical="center"/>
    </xf>
    <xf numFmtId="38" fontId="7" fillId="3" borderId="0" xfId="1" applyFont="1" applyFill="1">
      <alignment vertical="center"/>
    </xf>
    <xf numFmtId="0" fontId="3" fillId="3" borderId="1" xfId="0" applyFont="1" applyFill="1" applyBorder="1">
      <alignment vertical="center"/>
    </xf>
    <xf numFmtId="0" fontId="6" fillId="3" borderId="1" xfId="0" applyFont="1" applyFill="1" applyBorder="1">
      <alignment vertical="center"/>
    </xf>
    <xf numFmtId="38" fontId="6" fillId="3" borderId="1" xfId="1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2" borderId="2" xfId="0" applyFont="1" applyFill="1" applyBorder="1" applyAlignment="1">
      <alignment horizontal="left" vertical="center"/>
    </xf>
    <xf numFmtId="0" fontId="0" fillId="2" borderId="6" xfId="0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2" xfId="0" applyBorder="1">
      <alignment vertical="center"/>
    </xf>
    <xf numFmtId="0" fontId="3" fillId="3" borderId="2" xfId="0" applyFont="1" applyFill="1" applyBorder="1">
      <alignment vertical="center"/>
    </xf>
    <xf numFmtId="0" fontId="3" fillId="3" borderId="0" xfId="0" applyFont="1" applyFill="1">
      <alignment vertical="center"/>
    </xf>
    <xf numFmtId="0" fontId="6" fillId="3" borderId="0" xfId="0" applyFont="1" applyFill="1">
      <alignment vertical="center"/>
    </xf>
    <xf numFmtId="38" fontId="6" fillId="3" borderId="0" xfId="1" applyFont="1" applyFill="1" applyAlignment="1">
      <alignment horizontal="center" vertical="center"/>
    </xf>
    <xf numFmtId="38" fontId="0" fillId="2" borderId="0" xfId="1" applyFont="1" applyFill="1" applyAlignment="1">
      <alignment horizontal="center" vertical="center"/>
    </xf>
    <xf numFmtId="0" fontId="8" fillId="3" borderId="1" xfId="0" applyFont="1" applyFill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3" borderId="2" xfId="0" applyFont="1" applyFill="1" applyBorder="1">
      <alignment vertical="center"/>
    </xf>
    <xf numFmtId="0" fontId="6" fillId="3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0" fillId="0" borderId="0" xfId="0" applyFill="1">
      <alignment vertical="center"/>
    </xf>
    <xf numFmtId="38" fontId="0" fillId="0" borderId="0" xfId="1" applyFont="1" applyFill="1">
      <alignment vertical="center"/>
    </xf>
    <xf numFmtId="0" fontId="0" fillId="0" borderId="2" xfId="0" applyFill="1" applyBorder="1">
      <alignment vertical="center"/>
    </xf>
    <xf numFmtId="38" fontId="0" fillId="0" borderId="2" xfId="1" applyFont="1" applyFill="1" applyBorder="1">
      <alignment vertical="center"/>
    </xf>
    <xf numFmtId="38" fontId="0" fillId="0" borderId="0" xfId="1" applyFont="1" applyFill="1" applyBorder="1">
      <alignment vertical="center"/>
    </xf>
    <xf numFmtId="0" fontId="0" fillId="0" borderId="1" xfId="0" applyFill="1" applyBorder="1">
      <alignment vertical="center"/>
    </xf>
    <xf numFmtId="38" fontId="0" fillId="0" borderId="1" xfId="1" applyFont="1" applyFill="1" applyBorder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9" fontId="0" fillId="2" borderId="8" xfId="3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/>
    </xf>
    <xf numFmtId="38" fontId="0" fillId="0" borderId="0" xfId="1" applyFont="1" applyBorder="1" applyAlignment="1">
      <alignment horizontal="right" vertical="center"/>
    </xf>
    <xf numFmtId="9" fontId="0" fillId="2" borderId="2" xfId="3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77" fontId="0" fillId="2" borderId="2" xfId="3" applyNumberFormat="1" applyFont="1" applyFill="1" applyBorder="1" applyAlignment="1">
      <alignment horizontal="center" vertical="center"/>
    </xf>
    <xf numFmtId="9" fontId="0" fillId="2" borderId="8" xfId="0" applyNumberFormat="1" applyFill="1" applyBorder="1" applyAlignment="1">
      <alignment horizontal="center" vertical="center"/>
    </xf>
    <xf numFmtId="9" fontId="0" fillId="0" borderId="7" xfId="3" applyFont="1" applyBorder="1" applyAlignment="1">
      <alignment horizontal="center" vertical="center"/>
    </xf>
    <xf numFmtId="38" fontId="0" fillId="0" borderId="13" xfId="1" applyFont="1" applyBorder="1" applyAlignment="1">
      <alignment horizontal="left" vertical="center"/>
    </xf>
    <xf numFmtId="0" fontId="14" fillId="0" borderId="0" xfId="0" applyFont="1">
      <alignment vertical="center"/>
    </xf>
    <xf numFmtId="0" fontId="15" fillId="2" borderId="0" xfId="0" applyFont="1" applyFill="1">
      <alignment vertical="center"/>
    </xf>
    <xf numFmtId="0" fontId="15" fillId="0" borderId="0" xfId="0" applyFont="1">
      <alignment vertical="center"/>
    </xf>
    <xf numFmtId="0" fontId="15" fillId="2" borderId="2" xfId="0" applyFont="1" applyFill="1" applyBorder="1">
      <alignment vertical="center"/>
    </xf>
  </cellXfs>
  <cellStyles count="4">
    <cellStyle name="パーセント" xfId="3" builtinId="5"/>
    <cellStyle name="桁区切り" xfId="1" builtinId="6"/>
    <cellStyle name="桁区切り [0.00]" xfId="2" builtinId="3"/>
    <cellStyle name="標準" xfId="0" builtinId="0"/>
  </cellStyles>
  <dxfs count="1">
    <dxf>
      <numFmt numFmtId="176" formatCode="#,##0_);[Red]\(#,##0\)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接着剤購入数量推移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Ｄａｔａ!$X$3</c:f>
              <c:strCache>
                <c:ptCount val="1"/>
                <c:pt idx="0">
                  <c:v>A社</c:v>
                </c:pt>
              </c:strCache>
            </c:strRef>
          </c:tx>
          <c:invertIfNegative val="0"/>
          <c:cat>
            <c:strRef>
              <c:f>Ｄａｔａ!$AA$2:$AD$2</c:f>
              <c:strCach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2014（予）</c:v>
                </c:pt>
              </c:strCache>
            </c:strRef>
          </c:cat>
          <c:val>
            <c:numRef>
              <c:f>Ｄａｔａ!$AA$3:$AD$3</c:f>
              <c:numCache>
                <c:formatCode>#,##0_);[Red]\(#,##0\)</c:formatCode>
                <c:ptCount val="4"/>
                <c:pt idx="0">
                  <c:v>5735.94</c:v>
                </c:pt>
                <c:pt idx="1">
                  <c:v>6496.4000000000005</c:v>
                </c:pt>
                <c:pt idx="2">
                  <c:v>6996</c:v>
                </c:pt>
                <c:pt idx="3">
                  <c:v>7695.6</c:v>
                </c:pt>
              </c:numCache>
            </c:numRef>
          </c:val>
        </c:ser>
        <c:ser>
          <c:idx val="1"/>
          <c:order val="1"/>
          <c:tx>
            <c:strRef>
              <c:f>Ｄａｔａ!$X$6</c:f>
              <c:strCache>
                <c:ptCount val="1"/>
                <c:pt idx="0">
                  <c:v>B社</c:v>
                </c:pt>
              </c:strCache>
            </c:strRef>
          </c:tx>
          <c:invertIfNegative val="0"/>
          <c:cat>
            <c:strRef>
              <c:f>Ｄａｔａ!$AA$2:$AD$2</c:f>
              <c:strCach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2014（予）</c:v>
                </c:pt>
              </c:strCache>
            </c:strRef>
          </c:cat>
          <c:val>
            <c:numRef>
              <c:f>Ｄａｔａ!$AA$6:$AD$6</c:f>
              <c:numCache>
                <c:formatCode>#,##0_);[Red]\(#,##0\)</c:formatCode>
                <c:ptCount val="4"/>
                <c:pt idx="0">
                  <c:v>3788.8199999999997</c:v>
                </c:pt>
                <c:pt idx="1">
                  <c:v>4731.8</c:v>
                </c:pt>
                <c:pt idx="2">
                  <c:v>5484</c:v>
                </c:pt>
                <c:pt idx="3">
                  <c:v>6032.4000000000005</c:v>
                </c:pt>
              </c:numCache>
            </c:numRef>
          </c:val>
        </c:ser>
        <c:ser>
          <c:idx val="2"/>
          <c:order val="2"/>
          <c:tx>
            <c:strRef>
              <c:f>Ｄａｔａ!$X$9</c:f>
              <c:strCache>
                <c:ptCount val="1"/>
                <c:pt idx="0">
                  <c:v>C社</c:v>
                </c:pt>
              </c:strCache>
            </c:strRef>
          </c:tx>
          <c:invertIfNegative val="0"/>
          <c:cat>
            <c:strRef>
              <c:f>Ｄａｔａ!$AA$2:$AD$2</c:f>
              <c:strCach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2014（予）</c:v>
                </c:pt>
              </c:strCache>
            </c:strRef>
          </c:cat>
          <c:val>
            <c:numRef>
              <c:f>Ｄａｔａ!$AA$9:$AD$9</c:f>
              <c:numCache>
                <c:formatCode>#,##0_);[Red]\(#,##0\)</c:formatCode>
                <c:ptCount val="4"/>
                <c:pt idx="0">
                  <c:v>651.78000000000009</c:v>
                </c:pt>
                <c:pt idx="1">
                  <c:v>766.80000000000007</c:v>
                </c:pt>
                <c:pt idx="2">
                  <c:v>852</c:v>
                </c:pt>
                <c:pt idx="3">
                  <c:v>937.2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658752"/>
        <c:axId val="99664640"/>
      </c:barChart>
      <c:catAx>
        <c:axId val="99658752"/>
        <c:scaling>
          <c:orientation val="minMax"/>
        </c:scaling>
        <c:delete val="0"/>
        <c:axPos val="b"/>
        <c:majorTickMark val="out"/>
        <c:minorTickMark val="none"/>
        <c:tickLblPos val="nextTo"/>
        <c:crossAx val="99664640"/>
        <c:crosses val="autoZero"/>
        <c:auto val="1"/>
        <c:lblAlgn val="ctr"/>
        <c:lblOffset val="100"/>
        <c:noMultiLvlLbl val="0"/>
      </c:catAx>
      <c:valAx>
        <c:axId val="99664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/>
                  <a:t>購入数量</a:t>
                </a:r>
                <a:r>
                  <a:rPr lang="en-US"/>
                  <a:t>[</a:t>
                </a:r>
                <a:r>
                  <a:rPr lang="ja-JP"/>
                  <a:t>トン</a:t>
                </a:r>
                <a:r>
                  <a:rPr lang="en-US"/>
                  <a:t>/kg]</a:t>
                </a:r>
                <a:endParaRPr lang="ja-JP"/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crossAx val="99658752"/>
        <c:crosses val="autoZero"/>
        <c:crossBetween val="between"/>
        <c:majorUnit val="4000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5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接着剤購入数量比率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Ｄａｔａ!$X$3</c:f>
              <c:strCache>
                <c:ptCount val="1"/>
                <c:pt idx="0">
                  <c:v>A社</c:v>
                </c:pt>
              </c:strCache>
            </c:strRef>
          </c:tx>
          <c:invertIfNegative val="0"/>
          <c:cat>
            <c:strRef>
              <c:f>Ｄａｔａ!$AA$2:$AD$2</c:f>
              <c:strCach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2014（予）</c:v>
                </c:pt>
              </c:strCache>
            </c:strRef>
          </c:cat>
          <c:val>
            <c:numRef>
              <c:f>Ｄａｔａ!$AA$3:$AD$3</c:f>
              <c:numCache>
                <c:formatCode>#,##0_);[Red]\(#,##0\)</c:formatCode>
                <c:ptCount val="4"/>
                <c:pt idx="0">
                  <c:v>5735.94</c:v>
                </c:pt>
                <c:pt idx="1">
                  <c:v>6496.4000000000005</c:v>
                </c:pt>
                <c:pt idx="2">
                  <c:v>6996</c:v>
                </c:pt>
                <c:pt idx="3">
                  <c:v>7695.6</c:v>
                </c:pt>
              </c:numCache>
            </c:numRef>
          </c:val>
        </c:ser>
        <c:ser>
          <c:idx val="1"/>
          <c:order val="1"/>
          <c:tx>
            <c:strRef>
              <c:f>Ｄａｔａ!$X$6</c:f>
              <c:strCache>
                <c:ptCount val="1"/>
                <c:pt idx="0">
                  <c:v>B社</c:v>
                </c:pt>
              </c:strCache>
            </c:strRef>
          </c:tx>
          <c:invertIfNegative val="0"/>
          <c:cat>
            <c:strRef>
              <c:f>Ｄａｔａ!$AA$2:$AD$2</c:f>
              <c:strCach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2014（予）</c:v>
                </c:pt>
              </c:strCache>
            </c:strRef>
          </c:cat>
          <c:val>
            <c:numRef>
              <c:f>Ｄａｔａ!$AA$6:$AD$6</c:f>
              <c:numCache>
                <c:formatCode>#,##0_);[Red]\(#,##0\)</c:formatCode>
                <c:ptCount val="4"/>
                <c:pt idx="0">
                  <c:v>3788.8199999999997</c:v>
                </c:pt>
                <c:pt idx="1">
                  <c:v>4731.8</c:v>
                </c:pt>
                <c:pt idx="2">
                  <c:v>5484</c:v>
                </c:pt>
                <c:pt idx="3">
                  <c:v>6032.4000000000005</c:v>
                </c:pt>
              </c:numCache>
            </c:numRef>
          </c:val>
        </c:ser>
        <c:ser>
          <c:idx val="2"/>
          <c:order val="2"/>
          <c:tx>
            <c:strRef>
              <c:f>Ｄａｔａ!$X$9</c:f>
              <c:strCache>
                <c:ptCount val="1"/>
                <c:pt idx="0">
                  <c:v>C社</c:v>
                </c:pt>
              </c:strCache>
            </c:strRef>
          </c:tx>
          <c:invertIfNegative val="0"/>
          <c:cat>
            <c:strRef>
              <c:f>Ｄａｔａ!$AA$2:$AD$2</c:f>
              <c:strCach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2014（予）</c:v>
                </c:pt>
              </c:strCache>
            </c:strRef>
          </c:cat>
          <c:val>
            <c:numRef>
              <c:f>Ｄａｔａ!$AA$9:$AD$9</c:f>
              <c:numCache>
                <c:formatCode>#,##0_);[Red]\(#,##0\)</c:formatCode>
                <c:ptCount val="4"/>
                <c:pt idx="0">
                  <c:v>651.78000000000009</c:v>
                </c:pt>
                <c:pt idx="1">
                  <c:v>766.80000000000007</c:v>
                </c:pt>
                <c:pt idx="2">
                  <c:v>852</c:v>
                </c:pt>
                <c:pt idx="3">
                  <c:v>937.2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959552"/>
        <c:axId val="103973632"/>
      </c:barChart>
      <c:catAx>
        <c:axId val="103959552"/>
        <c:scaling>
          <c:orientation val="minMax"/>
        </c:scaling>
        <c:delete val="0"/>
        <c:axPos val="b"/>
        <c:majorTickMark val="out"/>
        <c:minorTickMark val="none"/>
        <c:tickLblPos val="nextTo"/>
        <c:crossAx val="103973632"/>
        <c:crosses val="autoZero"/>
        <c:auto val="1"/>
        <c:lblAlgn val="ctr"/>
        <c:lblOffset val="100"/>
        <c:noMultiLvlLbl val="0"/>
      </c:catAx>
      <c:valAx>
        <c:axId val="103973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/>
                  <a:t>購入数量比率</a:t>
                </a:r>
                <a:r>
                  <a:rPr lang="en-US"/>
                  <a:t>[%]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103959552"/>
        <c:crosses val="autoZero"/>
        <c:crossBetween val="between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5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MAKINO</a:t>
            </a:r>
            <a:r>
              <a:rPr lang="ja-JP"/>
              <a:t>社過去売上推移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352973087718472"/>
          <c:y val="0.19174169906765864"/>
          <c:w val="0.48160557536965748"/>
          <c:h val="0.56520040966513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Ｄａｔａ!$A$20</c:f>
              <c:strCache>
                <c:ptCount val="1"/>
                <c:pt idx="0">
                  <c:v>スポーツシューズ事業</c:v>
                </c:pt>
              </c:strCache>
            </c:strRef>
          </c:tx>
          <c:invertIfNegative val="0"/>
          <c:cat>
            <c:strRef>
              <c:f>Ｄａｔａ!$D$19:$G$19</c:f>
              <c:strCache>
                <c:ptCount val="4"/>
                <c:pt idx="0">
                  <c:v>2011</c:v>
                </c:pt>
                <c:pt idx="1">
                  <c:v>2012</c:v>
                </c:pt>
                <c:pt idx="2">
                  <c:v>2013（見込）</c:v>
                </c:pt>
                <c:pt idx="3">
                  <c:v>2014（予）</c:v>
                </c:pt>
              </c:strCache>
            </c:strRef>
          </c:cat>
          <c:val>
            <c:numRef>
              <c:f>Ｄａｔａ!$D$20:$G$20</c:f>
              <c:numCache>
                <c:formatCode>#,##0_);[Red]\(#,##0\)</c:formatCode>
                <c:ptCount val="4"/>
                <c:pt idx="0">
                  <c:v>45900</c:v>
                </c:pt>
                <c:pt idx="1">
                  <c:v>54000</c:v>
                </c:pt>
                <c:pt idx="2">
                  <c:v>60000</c:v>
                </c:pt>
                <c:pt idx="3">
                  <c:v>66000</c:v>
                </c:pt>
              </c:numCache>
            </c:numRef>
          </c:val>
        </c:ser>
        <c:ser>
          <c:idx val="1"/>
          <c:order val="1"/>
          <c:tx>
            <c:strRef>
              <c:f>Ｄａｔａ!$A$21</c:f>
              <c:strCache>
                <c:ptCount val="1"/>
                <c:pt idx="0">
                  <c:v>スポーツウェア事業</c:v>
                </c:pt>
              </c:strCache>
            </c:strRef>
          </c:tx>
          <c:invertIfNegative val="0"/>
          <c:cat>
            <c:strRef>
              <c:f>Ｄａｔａ!$D$19:$G$19</c:f>
              <c:strCache>
                <c:ptCount val="4"/>
                <c:pt idx="0">
                  <c:v>2011</c:v>
                </c:pt>
                <c:pt idx="1">
                  <c:v>2012</c:v>
                </c:pt>
                <c:pt idx="2">
                  <c:v>2013（見込）</c:v>
                </c:pt>
                <c:pt idx="3">
                  <c:v>2014（予）</c:v>
                </c:pt>
              </c:strCache>
            </c:strRef>
          </c:cat>
          <c:val>
            <c:numRef>
              <c:f>Ｄａｔａ!$D$21:$G$21</c:f>
              <c:numCache>
                <c:formatCode>#,##0_);[Red]\(#,##0\)</c:formatCode>
                <c:ptCount val="4"/>
                <c:pt idx="0">
                  <c:v>38250</c:v>
                </c:pt>
                <c:pt idx="1">
                  <c:v>45000</c:v>
                </c:pt>
                <c:pt idx="2">
                  <c:v>50000</c:v>
                </c:pt>
                <c:pt idx="3">
                  <c:v>52500</c:v>
                </c:pt>
              </c:numCache>
            </c:numRef>
          </c:val>
        </c:ser>
        <c:ser>
          <c:idx val="2"/>
          <c:order val="2"/>
          <c:tx>
            <c:strRef>
              <c:f>Ｄａｔａ!$A$22</c:f>
              <c:strCache>
                <c:ptCount val="1"/>
                <c:pt idx="0">
                  <c:v>スポーツ用品事業</c:v>
                </c:pt>
              </c:strCache>
            </c:strRef>
          </c:tx>
          <c:invertIfNegative val="0"/>
          <c:cat>
            <c:strRef>
              <c:f>Ｄａｔａ!$D$19:$G$19</c:f>
              <c:strCache>
                <c:ptCount val="4"/>
                <c:pt idx="0">
                  <c:v>2011</c:v>
                </c:pt>
                <c:pt idx="1">
                  <c:v>2012</c:v>
                </c:pt>
                <c:pt idx="2">
                  <c:v>2013（見込）</c:v>
                </c:pt>
                <c:pt idx="3">
                  <c:v>2014（予）</c:v>
                </c:pt>
              </c:strCache>
            </c:strRef>
          </c:cat>
          <c:val>
            <c:numRef>
              <c:f>Ｄａｔａ!$D$22:$G$22</c:f>
              <c:numCache>
                <c:formatCode>#,##0_);[Red]\(#,##0\)</c:formatCode>
                <c:ptCount val="4"/>
                <c:pt idx="0">
                  <c:v>42750</c:v>
                </c:pt>
                <c:pt idx="1">
                  <c:v>47500</c:v>
                </c:pt>
                <c:pt idx="2">
                  <c:v>50000</c:v>
                </c:pt>
                <c:pt idx="3">
                  <c:v>52500</c:v>
                </c:pt>
              </c:numCache>
            </c:numRef>
          </c:val>
        </c:ser>
        <c:ser>
          <c:idx val="3"/>
          <c:order val="3"/>
          <c:tx>
            <c:strRef>
              <c:f>Ｄａｔａ!$A$23</c:f>
              <c:strCache>
                <c:ptCount val="1"/>
                <c:pt idx="0">
                  <c:v>スポーツ機器事業</c:v>
                </c:pt>
              </c:strCache>
            </c:strRef>
          </c:tx>
          <c:invertIfNegative val="0"/>
          <c:cat>
            <c:strRef>
              <c:f>Ｄａｔａ!$D$19:$G$19</c:f>
              <c:strCache>
                <c:ptCount val="4"/>
                <c:pt idx="0">
                  <c:v>2011</c:v>
                </c:pt>
                <c:pt idx="1">
                  <c:v>2012</c:v>
                </c:pt>
                <c:pt idx="2">
                  <c:v>2013（見込）</c:v>
                </c:pt>
                <c:pt idx="3">
                  <c:v>2014（予）</c:v>
                </c:pt>
              </c:strCache>
            </c:strRef>
          </c:cat>
          <c:val>
            <c:numRef>
              <c:f>Ｄａｔａ!$D$23:$G$23</c:f>
              <c:numCache>
                <c:formatCode>#,##0_);[Red]\(#,##0\)</c:formatCode>
                <c:ptCount val="4"/>
                <c:pt idx="0">
                  <c:v>17100</c:v>
                </c:pt>
                <c:pt idx="1">
                  <c:v>19000</c:v>
                </c:pt>
                <c:pt idx="2">
                  <c:v>20000</c:v>
                </c:pt>
                <c:pt idx="3">
                  <c:v>21000</c:v>
                </c:pt>
              </c:numCache>
            </c:numRef>
          </c:val>
        </c:ser>
        <c:ser>
          <c:idx val="4"/>
          <c:order val="4"/>
          <c:tx>
            <c:strRef>
              <c:f>Ｄａｔａ!$A$24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Ｄａｔａ!$D$19:$G$19</c:f>
              <c:strCache>
                <c:ptCount val="4"/>
                <c:pt idx="0">
                  <c:v>2011</c:v>
                </c:pt>
                <c:pt idx="1">
                  <c:v>2012</c:v>
                </c:pt>
                <c:pt idx="2">
                  <c:v>2013（見込）</c:v>
                </c:pt>
                <c:pt idx="3">
                  <c:v>2014（予）</c:v>
                </c:pt>
              </c:strCache>
            </c:strRef>
          </c:cat>
          <c:val>
            <c:numRef>
              <c:f>Ｄａｔａ!$D$24:$G$24</c:f>
              <c:numCache>
                <c:formatCode>#,##0_);[Red]\(#,##0\)</c:formatCode>
                <c:ptCount val="4"/>
                <c:pt idx="0">
                  <c:v>17100</c:v>
                </c:pt>
                <c:pt idx="1">
                  <c:v>19000</c:v>
                </c:pt>
                <c:pt idx="2">
                  <c:v>20000</c:v>
                </c:pt>
                <c:pt idx="3">
                  <c:v>21000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825792"/>
        <c:axId val="103827328"/>
      </c:barChart>
      <c:catAx>
        <c:axId val="1038257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/>
          <a:lstStyle/>
          <a:p>
            <a:pPr>
              <a:defRPr/>
            </a:pPr>
            <a:endParaRPr lang="ja-JP"/>
          </a:p>
        </c:txPr>
        <c:crossAx val="103827328"/>
        <c:crosses val="autoZero"/>
        <c:auto val="1"/>
        <c:lblAlgn val="ctr"/>
        <c:lblOffset val="100"/>
        <c:noMultiLvlLbl val="0"/>
      </c:catAx>
      <c:valAx>
        <c:axId val="10382732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03825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393940228131198"/>
          <c:y val="0.16320472157569724"/>
          <c:w val="0.32733150204397848"/>
          <c:h val="0.7557110952656432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5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MAKINO</a:t>
            </a:r>
            <a:r>
              <a:rPr lang="ja-JP"/>
              <a:t>社事業別売上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078611940500071"/>
          <c:y val="0.20666878733306507"/>
          <c:w val="0.67445680510198514"/>
          <c:h val="0.73396756389107942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7713541347696055"/>
                  <c:y val="0.19779765312118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2288231009924087"/>
                  <c:y val="-0.100145374063442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3648508466048649E-2"/>
                  <c:y val="0.141530840691123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Ｄａｔａ!$B$2:$B$6</c:f>
              <c:strCache>
                <c:ptCount val="5"/>
                <c:pt idx="0">
                  <c:v>スポーツシューズ事業</c:v>
                </c:pt>
                <c:pt idx="1">
                  <c:v>スポーツウェア事業</c:v>
                </c:pt>
                <c:pt idx="2">
                  <c:v>スポーツ用品事業</c:v>
                </c:pt>
                <c:pt idx="3">
                  <c:v>スポーツ機器事業</c:v>
                </c:pt>
                <c:pt idx="4">
                  <c:v>その他</c:v>
                </c:pt>
              </c:strCache>
            </c:strRef>
          </c:cat>
          <c:val>
            <c:numRef>
              <c:f>Ｄａｔａ!$D$2:$D$6</c:f>
              <c:numCache>
                <c:formatCode>#,##0_);[Red]\(#,##0\)</c:formatCode>
                <c:ptCount val="5"/>
                <c:pt idx="0">
                  <c:v>60000</c:v>
                </c:pt>
                <c:pt idx="1">
                  <c:v>50000</c:v>
                </c:pt>
                <c:pt idx="2">
                  <c:v>50000</c:v>
                </c:pt>
                <c:pt idx="3">
                  <c:v>20000</c:v>
                </c:pt>
                <c:pt idx="4">
                  <c:v>20000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品番ソート1!$M$2</c:f>
              <c:strCache>
                <c:ptCount val="1"/>
                <c:pt idx="0">
                  <c:v>購入数量</c:v>
                </c:pt>
              </c:strCache>
            </c:strRef>
          </c:tx>
          <c:invertIfNegative val="0"/>
          <c:cat>
            <c:strRef>
              <c:f>品番ソート1!$E$3:$E$52</c:f>
              <c:strCache>
                <c:ptCount val="50"/>
                <c:pt idx="0">
                  <c:v>USA-04</c:v>
                </c:pt>
                <c:pt idx="1">
                  <c:v>USB-29</c:v>
                </c:pt>
                <c:pt idx="2">
                  <c:v>USA-09</c:v>
                </c:pt>
                <c:pt idx="3">
                  <c:v>USB-27</c:v>
                </c:pt>
                <c:pt idx="4">
                  <c:v>USA-24</c:v>
                </c:pt>
                <c:pt idx="5">
                  <c:v>USA-11</c:v>
                </c:pt>
                <c:pt idx="6">
                  <c:v>USA-16</c:v>
                </c:pt>
                <c:pt idx="7">
                  <c:v>USB-30</c:v>
                </c:pt>
                <c:pt idx="8">
                  <c:v>USB-31</c:v>
                </c:pt>
                <c:pt idx="9">
                  <c:v>USB-32</c:v>
                </c:pt>
                <c:pt idx="10">
                  <c:v>HMB-46</c:v>
                </c:pt>
                <c:pt idx="11">
                  <c:v>USB-37</c:v>
                </c:pt>
                <c:pt idx="12">
                  <c:v>USA-03</c:v>
                </c:pt>
                <c:pt idx="13">
                  <c:v>USA-08</c:v>
                </c:pt>
                <c:pt idx="14">
                  <c:v>USA-10</c:v>
                </c:pt>
                <c:pt idx="15">
                  <c:v>USA-12</c:v>
                </c:pt>
                <c:pt idx="16">
                  <c:v>USA-17</c:v>
                </c:pt>
                <c:pt idx="17">
                  <c:v>USA-20</c:v>
                </c:pt>
                <c:pt idx="18">
                  <c:v>USB-26</c:v>
                </c:pt>
                <c:pt idx="19">
                  <c:v>USC-39</c:v>
                </c:pt>
                <c:pt idx="20">
                  <c:v>USC-40</c:v>
                </c:pt>
                <c:pt idx="21">
                  <c:v>UWC-43</c:v>
                </c:pt>
                <c:pt idx="22">
                  <c:v>USB-34</c:v>
                </c:pt>
                <c:pt idx="23">
                  <c:v>USB-36</c:v>
                </c:pt>
                <c:pt idx="24">
                  <c:v>USB-38</c:v>
                </c:pt>
                <c:pt idx="25">
                  <c:v>HMA-44</c:v>
                </c:pt>
                <c:pt idx="26">
                  <c:v>HMA-45</c:v>
                </c:pt>
                <c:pt idx="27">
                  <c:v>USA-02</c:v>
                </c:pt>
                <c:pt idx="28">
                  <c:v>USB-33</c:v>
                </c:pt>
                <c:pt idx="29">
                  <c:v>UWC-42</c:v>
                </c:pt>
                <c:pt idx="30">
                  <c:v>HMA-47</c:v>
                </c:pt>
                <c:pt idx="31">
                  <c:v>USB-28</c:v>
                </c:pt>
                <c:pt idx="32">
                  <c:v>USB-35</c:v>
                </c:pt>
                <c:pt idx="33">
                  <c:v>USA-22</c:v>
                </c:pt>
                <c:pt idx="34">
                  <c:v>UWA-41</c:v>
                </c:pt>
                <c:pt idx="35">
                  <c:v>HMB-48</c:v>
                </c:pt>
                <c:pt idx="36">
                  <c:v>HMC-49</c:v>
                </c:pt>
                <c:pt idx="37">
                  <c:v>HMC-50</c:v>
                </c:pt>
                <c:pt idx="38">
                  <c:v>USA-01</c:v>
                </c:pt>
                <c:pt idx="39">
                  <c:v>USA-05</c:v>
                </c:pt>
                <c:pt idx="40">
                  <c:v>USA-06</c:v>
                </c:pt>
                <c:pt idx="41">
                  <c:v>USA-07</c:v>
                </c:pt>
                <c:pt idx="42">
                  <c:v>USA-13</c:v>
                </c:pt>
                <c:pt idx="43">
                  <c:v>USA-14</c:v>
                </c:pt>
                <c:pt idx="44">
                  <c:v>USA-15</c:v>
                </c:pt>
                <c:pt idx="45">
                  <c:v>USA-18</c:v>
                </c:pt>
                <c:pt idx="46">
                  <c:v>USA-19</c:v>
                </c:pt>
                <c:pt idx="47">
                  <c:v>USA-21</c:v>
                </c:pt>
                <c:pt idx="48">
                  <c:v>USA-23</c:v>
                </c:pt>
                <c:pt idx="49">
                  <c:v>USA-25</c:v>
                </c:pt>
              </c:strCache>
            </c:strRef>
          </c:cat>
          <c:val>
            <c:numRef>
              <c:f>品番ソート1!$M$3:$M$52</c:f>
              <c:numCache>
                <c:formatCode>#,##0_);[Red]\(#,##0\)</c:formatCode>
                <c:ptCount val="50"/>
                <c:pt idx="0">
                  <c:v>160</c:v>
                </c:pt>
                <c:pt idx="1">
                  <c:v>280</c:v>
                </c:pt>
                <c:pt idx="2">
                  <c:v>380</c:v>
                </c:pt>
                <c:pt idx="3">
                  <c:v>460</c:v>
                </c:pt>
                <c:pt idx="4">
                  <c:v>520</c:v>
                </c:pt>
                <c:pt idx="5">
                  <c:v>560</c:v>
                </c:pt>
                <c:pt idx="6">
                  <c:v>600</c:v>
                </c:pt>
                <c:pt idx="7">
                  <c:v>640</c:v>
                </c:pt>
                <c:pt idx="8">
                  <c:v>680</c:v>
                </c:pt>
                <c:pt idx="9">
                  <c:v>720</c:v>
                </c:pt>
                <c:pt idx="10">
                  <c:v>760</c:v>
                </c:pt>
                <c:pt idx="11">
                  <c:v>790</c:v>
                </c:pt>
                <c:pt idx="12">
                  <c:v>810</c:v>
                </c:pt>
                <c:pt idx="13">
                  <c:v>830</c:v>
                </c:pt>
                <c:pt idx="14">
                  <c:v>850</c:v>
                </c:pt>
                <c:pt idx="15">
                  <c:v>870</c:v>
                </c:pt>
                <c:pt idx="16">
                  <c:v>890</c:v>
                </c:pt>
                <c:pt idx="17">
                  <c:v>910</c:v>
                </c:pt>
                <c:pt idx="18">
                  <c:v>930</c:v>
                </c:pt>
                <c:pt idx="19">
                  <c:v>950</c:v>
                </c:pt>
                <c:pt idx="20">
                  <c:v>970</c:v>
                </c:pt>
                <c:pt idx="21">
                  <c:v>990</c:v>
                </c:pt>
                <c:pt idx="22">
                  <c:v>1000</c:v>
                </c:pt>
                <c:pt idx="23">
                  <c:v>1010</c:v>
                </c:pt>
                <c:pt idx="24">
                  <c:v>1020</c:v>
                </c:pt>
                <c:pt idx="25">
                  <c:v>1030</c:v>
                </c:pt>
                <c:pt idx="26">
                  <c:v>1040</c:v>
                </c:pt>
                <c:pt idx="27">
                  <c:v>1048</c:v>
                </c:pt>
                <c:pt idx="28">
                  <c:v>1054</c:v>
                </c:pt>
                <c:pt idx="29">
                  <c:v>1059</c:v>
                </c:pt>
                <c:pt idx="30">
                  <c:v>1064</c:v>
                </c:pt>
                <c:pt idx="31">
                  <c:v>1068</c:v>
                </c:pt>
                <c:pt idx="32">
                  <c:v>1072</c:v>
                </c:pt>
                <c:pt idx="33">
                  <c:v>1075</c:v>
                </c:pt>
                <c:pt idx="34">
                  <c:v>1078</c:v>
                </c:pt>
                <c:pt idx="35">
                  <c:v>1081</c:v>
                </c:pt>
                <c:pt idx="36">
                  <c:v>1084</c:v>
                </c:pt>
                <c:pt idx="37">
                  <c:v>1087</c:v>
                </c:pt>
                <c:pt idx="38">
                  <c:v>1089</c:v>
                </c:pt>
                <c:pt idx="39">
                  <c:v>1091</c:v>
                </c:pt>
                <c:pt idx="40">
                  <c:v>1093</c:v>
                </c:pt>
                <c:pt idx="41">
                  <c:v>1095</c:v>
                </c:pt>
                <c:pt idx="42">
                  <c:v>1097</c:v>
                </c:pt>
                <c:pt idx="43">
                  <c:v>1099</c:v>
                </c:pt>
                <c:pt idx="44">
                  <c:v>1101</c:v>
                </c:pt>
                <c:pt idx="45">
                  <c:v>1103</c:v>
                </c:pt>
                <c:pt idx="46">
                  <c:v>1105</c:v>
                </c:pt>
                <c:pt idx="47">
                  <c:v>1107</c:v>
                </c:pt>
                <c:pt idx="48">
                  <c:v>1109</c:v>
                </c:pt>
                <c:pt idx="49">
                  <c:v>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17120"/>
        <c:axId val="100123008"/>
      </c:barChart>
      <c:lineChart>
        <c:grouping val="standard"/>
        <c:varyColors val="0"/>
        <c:ser>
          <c:idx val="1"/>
          <c:order val="1"/>
          <c:tx>
            <c:v>累積比率</c:v>
          </c:tx>
          <c:marker>
            <c:symbol val="none"/>
          </c:marker>
          <c:cat>
            <c:strRef>
              <c:f>品番ソート1!$E$3:$E$52</c:f>
              <c:strCache>
                <c:ptCount val="50"/>
                <c:pt idx="0">
                  <c:v>USA-04</c:v>
                </c:pt>
                <c:pt idx="1">
                  <c:v>USB-29</c:v>
                </c:pt>
                <c:pt idx="2">
                  <c:v>USA-09</c:v>
                </c:pt>
                <c:pt idx="3">
                  <c:v>USB-27</c:v>
                </c:pt>
                <c:pt idx="4">
                  <c:v>USA-24</c:v>
                </c:pt>
                <c:pt idx="5">
                  <c:v>USA-11</c:v>
                </c:pt>
                <c:pt idx="6">
                  <c:v>USA-16</c:v>
                </c:pt>
                <c:pt idx="7">
                  <c:v>USB-30</c:v>
                </c:pt>
                <c:pt idx="8">
                  <c:v>USB-31</c:v>
                </c:pt>
                <c:pt idx="9">
                  <c:v>USB-32</c:v>
                </c:pt>
                <c:pt idx="10">
                  <c:v>HMB-46</c:v>
                </c:pt>
                <c:pt idx="11">
                  <c:v>USB-37</c:v>
                </c:pt>
                <c:pt idx="12">
                  <c:v>USA-03</c:v>
                </c:pt>
                <c:pt idx="13">
                  <c:v>USA-08</c:v>
                </c:pt>
                <c:pt idx="14">
                  <c:v>USA-10</c:v>
                </c:pt>
                <c:pt idx="15">
                  <c:v>USA-12</c:v>
                </c:pt>
                <c:pt idx="16">
                  <c:v>USA-17</c:v>
                </c:pt>
                <c:pt idx="17">
                  <c:v>USA-20</c:v>
                </c:pt>
                <c:pt idx="18">
                  <c:v>USB-26</c:v>
                </c:pt>
                <c:pt idx="19">
                  <c:v>USC-39</c:v>
                </c:pt>
                <c:pt idx="20">
                  <c:v>USC-40</c:v>
                </c:pt>
                <c:pt idx="21">
                  <c:v>UWC-43</c:v>
                </c:pt>
                <c:pt idx="22">
                  <c:v>USB-34</c:v>
                </c:pt>
                <c:pt idx="23">
                  <c:v>USB-36</c:v>
                </c:pt>
                <c:pt idx="24">
                  <c:v>USB-38</c:v>
                </c:pt>
                <c:pt idx="25">
                  <c:v>HMA-44</c:v>
                </c:pt>
                <c:pt idx="26">
                  <c:v>HMA-45</c:v>
                </c:pt>
                <c:pt idx="27">
                  <c:v>USA-02</c:v>
                </c:pt>
                <c:pt idx="28">
                  <c:v>USB-33</c:v>
                </c:pt>
                <c:pt idx="29">
                  <c:v>UWC-42</c:v>
                </c:pt>
                <c:pt idx="30">
                  <c:v>HMA-47</c:v>
                </c:pt>
                <c:pt idx="31">
                  <c:v>USB-28</c:v>
                </c:pt>
                <c:pt idx="32">
                  <c:v>USB-35</c:v>
                </c:pt>
                <c:pt idx="33">
                  <c:v>USA-22</c:v>
                </c:pt>
                <c:pt idx="34">
                  <c:v>UWA-41</c:v>
                </c:pt>
                <c:pt idx="35">
                  <c:v>HMB-48</c:v>
                </c:pt>
                <c:pt idx="36">
                  <c:v>HMC-49</c:v>
                </c:pt>
                <c:pt idx="37">
                  <c:v>HMC-50</c:v>
                </c:pt>
                <c:pt idx="38">
                  <c:v>USA-01</c:v>
                </c:pt>
                <c:pt idx="39">
                  <c:v>USA-05</c:v>
                </c:pt>
                <c:pt idx="40">
                  <c:v>USA-06</c:v>
                </c:pt>
                <c:pt idx="41">
                  <c:v>USA-07</c:v>
                </c:pt>
                <c:pt idx="42">
                  <c:v>USA-13</c:v>
                </c:pt>
                <c:pt idx="43">
                  <c:v>USA-14</c:v>
                </c:pt>
                <c:pt idx="44">
                  <c:v>USA-15</c:v>
                </c:pt>
                <c:pt idx="45">
                  <c:v>USA-18</c:v>
                </c:pt>
                <c:pt idx="46">
                  <c:v>USA-19</c:v>
                </c:pt>
                <c:pt idx="47">
                  <c:v>USA-21</c:v>
                </c:pt>
                <c:pt idx="48">
                  <c:v>USA-23</c:v>
                </c:pt>
                <c:pt idx="49">
                  <c:v>USA-25</c:v>
                </c:pt>
              </c:strCache>
            </c:strRef>
          </c:cat>
          <c:val>
            <c:numRef>
              <c:f>品番ソート1!$N$3:$N$52</c:f>
              <c:numCache>
                <c:formatCode>0%</c:formatCode>
                <c:ptCount val="50"/>
                <c:pt idx="0">
                  <c:v>0.14401440144014402</c:v>
                </c:pt>
                <c:pt idx="1">
                  <c:v>0.25202520252025201</c:v>
                </c:pt>
                <c:pt idx="2">
                  <c:v>0.34203420342034202</c:v>
                </c:pt>
                <c:pt idx="3">
                  <c:v>0.41404140414041402</c:v>
                </c:pt>
                <c:pt idx="4">
                  <c:v>0.46804680468046805</c:v>
                </c:pt>
                <c:pt idx="5">
                  <c:v>0.50405040504050402</c:v>
                </c:pt>
                <c:pt idx="6">
                  <c:v>0.54005400540054005</c:v>
                </c:pt>
                <c:pt idx="7">
                  <c:v>0.57605760576057607</c:v>
                </c:pt>
                <c:pt idx="8">
                  <c:v>0.6120612061206121</c:v>
                </c:pt>
                <c:pt idx="9">
                  <c:v>0.64806480648064801</c:v>
                </c:pt>
                <c:pt idx="10">
                  <c:v>0.68406840684068404</c:v>
                </c:pt>
                <c:pt idx="11">
                  <c:v>0.71107110711071109</c:v>
                </c:pt>
                <c:pt idx="12">
                  <c:v>0.72907290729072904</c:v>
                </c:pt>
                <c:pt idx="13">
                  <c:v>0.74707470747074711</c:v>
                </c:pt>
                <c:pt idx="14">
                  <c:v>0.76507650765076507</c:v>
                </c:pt>
                <c:pt idx="15">
                  <c:v>0.78307830783078303</c:v>
                </c:pt>
                <c:pt idx="16">
                  <c:v>0.8010801080108011</c:v>
                </c:pt>
                <c:pt idx="17">
                  <c:v>0.81908190819081905</c:v>
                </c:pt>
                <c:pt idx="18">
                  <c:v>0.83708370837083712</c:v>
                </c:pt>
                <c:pt idx="19">
                  <c:v>0.85508550855085508</c:v>
                </c:pt>
                <c:pt idx="20">
                  <c:v>0.87308730873087304</c:v>
                </c:pt>
                <c:pt idx="21">
                  <c:v>0.8910891089108911</c:v>
                </c:pt>
                <c:pt idx="22">
                  <c:v>0.90009000900090008</c:v>
                </c:pt>
                <c:pt idx="23">
                  <c:v>0.90909090909090906</c:v>
                </c:pt>
                <c:pt idx="24">
                  <c:v>0.91809180918091804</c:v>
                </c:pt>
                <c:pt idx="25">
                  <c:v>0.92709270927092713</c:v>
                </c:pt>
                <c:pt idx="26">
                  <c:v>0.93609360936093611</c:v>
                </c:pt>
                <c:pt idx="27">
                  <c:v>0.94329432943294333</c:v>
                </c:pt>
                <c:pt idx="28">
                  <c:v>0.9486948694869487</c:v>
                </c:pt>
                <c:pt idx="29">
                  <c:v>0.95319531953195324</c:v>
                </c:pt>
                <c:pt idx="30">
                  <c:v>0.95769576957695768</c:v>
                </c:pt>
                <c:pt idx="31">
                  <c:v>0.96129612961296129</c:v>
                </c:pt>
                <c:pt idx="32">
                  <c:v>0.96489648964896491</c:v>
                </c:pt>
                <c:pt idx="33">
                  <c:v>0.96759675967596759</c:v>
                </c:pt>
                <c:pt idx="34">
                  <c:v>0.97029702970297027</c:v>
                </c:pt>
                <c:pt idx="35">
                  <c:v>0.97299729972997295</c:v>
                </c:pt>
                <c:pt idx="36">
                  <c:v>0.97569756975697575</c:v>
                </c:pt>
                <c:pt idx="37">
                  <c:v>0.97839783978397843</c:v>
                </c:pt>
                <c:pt idx="38">
                  <c:v>0.98019801980198018</c:v>
                </c:pt>
                <c:pt idx="39">
                  <c:v>0.98199819981998204</c:v>
                </c:pt>
                <c:pt idx="40">
                  <c:v>0.98379837983798379</c:v>
                </c:pt>
                <c:pt idx="41">
                  <c:v>0.98559855985598555</c:v>
                </c:pt>
                <c:pt idx="42">
                  <c:v>0.98739873987398741</c:v>
                </c:pt>
                <c:pt idx="43">
                  <c:v>0.98919891989198916</c:v>
                </c:pt>
                <c:pt idx="44">
                  <c:v>0.99099909990999102</c:v>
                </c:pt>
                <c:pt idx="45">
                  <c:v>0.99279927992799277</c:v>
                </c:pt>
                <c:pt idx="46">
                  <c:v>0.99459945994599464</c:v>
                </c:pt>
                <c:pt idx="47">
                  <c:v>0.99639963996399639</c:v>
                </c:pt>
                <c:pt idx="48">
                  <c:v>0.99819981998199825</c:v>
                </c:pt>
                <c:pt idx="4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26720"/>
        <c:axId val="100124928"/>
      </c:lineChart>
      <c:catAx>
        <c:axId val="1001171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0123008"/>
        <c:crosses val="autoZero"/>
        <c:auto val="1"/>
        <c:lblAlgn val="ctr"/>
        <c:lblOffset val="100"/>
        <c:noMultiLvlLbl val="0"/>
      </c:catAx>
      <c:valAx>
        <c:axId val="100123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購入数量</a:t>
                </a:r>
                <a:r>
                  <a:rPr lang="en-US" altLang="ja-JP"/>
                  <a:t>[ton/</a:t>
                </a:r>
                <a:r>
                  <a:rPr lang="ja-JP" altLang="en-US"/>
                  <a:t>月</a:t>
                </a:r>
                <a:r>
                  <a:rPr lang="en-US" altLang="ja-JP"/>
                  <a:t>]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crossAx val="100117120"/>
        <c:crosses val="autoZero"/>
        <c:crossBetween val="between"/>
      </c:valAx>
      <c:valAx>
        <c:axId val="100124928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crossAx val="100126720"/>
        <c:crosses val="max"/>
        <c:crossBetween val="between"/>
      </c:valAx>
      <c:catAx>
        <c:axId val="100126720"/>
        <c:scaling>
          <c:orientation val="minMax"/>
        </c:scaling>
        <c:delete val="1"/>
        <c:axPos val="b"/>
        <c:majorTickMark val="out"/>
        <c:minorTickMark val="none"/>
        <c:tickLblPos val="nextTo"/>
        <c:crossAx val="10012492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137309</xdr:colOff>
      <xdr:row>17</xdr:row>
      <xdr:rowOff>70756</xdr:rowOff>
    </xdr:from>
    <xdr:to>
      <xdr:col>28</xdr:col>
      <xdr:colOff>272143</xdr:colOff>
      <xdr:row>30</xdr:row>
      <xdr:rowOff>68035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816430</xdr:colOff>
      <xdr:row>17</xdr:row>
      <xdr:rowOff>70756</xdr:rowOff>
    </xdr:from>
    <xdr:to>
      <xdr:col>34</xdr:col>
      <xdr:colOff>258536</xdr:colOff>
      <xdr:row>30</xdr:row>
      <xdr:rowOff>68035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122464</xdr:colOff>
      <xdr:row>27</xdr:row>
      <xdr:rowOff>77563</xdr:rowOff>
    </xdr:from>
    <xdr:to>
      <xdr:col>6</xdr:col>
      <xdr:colOff>503464</xdr:colOff>
      <xdr:row>40</xdr:row>
      <xdr:rowOff>156484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122466</xdr:colOff>
      <xdr:row>0</xdr:row>
      <xdr:rowOff>54428</xdr:rowOff>
    </xdr:from>
    <xdr:to>
      <xdr:col>10</xdr:col>
      <xdr:colOff>421822</xdr:colOff>
      <xdr:row>14</xdr:row>
      <xdr:rowOff>136071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54</xdr:row>
      <xdr:rowOff>57150</xdr:rowOff>
    </xdr:from>
    <xdr:to>
      <xdr:col>13</xdr:col>
      <xdr:colOff>495300</xdr:colOff>
      <xdr:row>81</xdr:row>
      <xdr:rowOff>19050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4</xdr:row>
      <xdr:rowOff>104775</xdr:rowOff>
    </xdr:from>
    <xdr:to>
      <xdr:col>11</xdr:col>
      <xdr:colOff>19050</xdr:colOff>
      <xdr:row>4</xdr:row>
      <xdr:rowOff>104775</xdr:rowOff>
    </xdr:to>
    <xdr:cxnSp macro="">
      <xdr:nvCxnSpPr>
        <xdr:cNvPr id="3" name="直線コネクタ 2"/>
        <xdr:cNvCxnSpPr/>
      </xdr:nvCxnSpPr>
      <xdr:spPr>
        <a:xfrm>
          <a:off x="6562725" y="790575"/>
          <a:ext cx="695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142875</xdr:colOff>
      <xdr:row>4</xdr:row>
      <xdr:rowOff>114300</xdr:rowOff>
    </xdr:from>
    <xdr:to>
      <xdr:col>10</xdr:col>
      <xdr:colOff>142875</xdr:colOff>
      <xdr:row>11</xdr:row>
      <xdr:rowOff>95250</xdr:rowOff>
    </xdr:to>
    <xdr:cxnSp macro="">
      <xdr:nvCxnSpPr>
        <xdr:cNvPr id="5" name="直線コネクタ 4"/>
        <xdr:cNvCxnSpPr/>
      </xdr:nvCxnSpPr>
      <xdr:spPr>
        <a:xfrm>
          <a:off x="6315075" y="800100"/>
          <a:ext cx="0" cy="1181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11</xdr:row>
      <xdr:rowOff>85725</xdr:rowOff>
    </xdr:from>
    <xdr:to>
      <xdr:col>10</xdr:col>
      <xdr:colOff>638175</xdr:colOff>
      <xdr:row>11</xdr:row>
      <xdr:rowOff>85725</xdr:rowOff>
    </xdr:to>
    <xdr:cxnSp macro="">
      <xdr:nvCxnSpPr>
        <xdr:cNvPr id="7" name="直線コネクタ 6"/>
        <xdr:cNvCxnSpPr/>
      </xdr:nvCxnSpPr>
      <xdr:spPr>
        <a:xfrm>
          <a:off x="6324600" y="2143125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7</xdr:row>
      <xdr:rowOff>85725</xdr:rowOff>
    </xdr:from>
    <xdr:to>
      <xdr:col>10</xdr:col>
      <xdr:colOff>638175</xdr:colOff>
      <xdr:row>7</xdr:row>
      <xdr:rowOff>85725</xdr:rowOff>
    </xdr:to>
    <xdr:cxnSp macro="">
      <xdr:nvCxnSpPr>
        <xdr:cNvPr id="8" name="直線コネクタ 7"/>
        <xdr:cNvCxnSpPr/>
      </xdr:nvCxnSpPr>
      <xdr:spPr>
        <a:xfrm>
          <a:off x="5638800" y="1457325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523875</xdr:colOff>
      <xdr:row>4</xdr:row>
      <xdr:rowOff>104775</xdr:rowOff>
    </xdr:from>
    <xdr:to>
      <xdr:col>5</xdr:col>
      <xdr:colOff>561975</xdr:colOff>
      <xdr:row>4</xdr:row>
      <xdr:rowOff>104775</xdr:rowOff>
    </xdr:to>
    <xdr:cxnSp macro="">
      <xdr:nvCxnSpPr>
        <xdr:cNvPr id="10" name="直線コネクタ 9"/>
        <xdr:cNvCxnSpPr/>
      </xdr:nvCxnSpPr>
      <xdr:spPr>
        <a:xfrm>
          <a:off x="3267075" y="790575"/>
          <a:ext cx="723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4</xdr:row>
      <xdr:rowOff>114300</xdr:rowOff>
    </xdr:from>
    <xdr:to>
      <xdr:col>4</xdr:col>
      <xdr:colOff>638175</xdr:colOff>
      <xdr:row>14</xdr:row>
      <xdr:rowOff>76200</xdr:rowOff>
    </xdr:to>
    <xdr:cxnSp macro="">
      <xdr:nvCxnSpPr>
        <xdr:cNvPr id="11" name="直線コネクタ 10"/>
        <xdr:cNvCxnSpPr/>
      </xdr:nvCxnSpPr>
      <xdr:spPr>
        <a:xfrm>
          <a:off x="3381375" y="800100"/>
          <a:ext cx="0" cy="1676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10</xdr:row>
      <xdr:rowOff>95250</xdr:rowOff>
    </xdr:from>
    <xdr:to>
      <xdr:col>5</xdr:col>
      <xdr:colOff>447675</xdr:colOff>
      <xdr:row>10</xdr:row>
      <xdr:rowOff>95250</xdr:rowOff>
    </xdr:to>
    <xdr:cxnSp macro="">
      <xdr:nvCxnSpPr>
        <xdr:cNvPr id="12" name="直線コネクタ 11"/>
        <xdr:cNvCxnSpPr/>
      </xdr:nvCxnSpPr>
      <xdr:spPr>
        <a:xfrm>
          <a:off x="3390900" y="1809750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8</xdr:row>
      <xdr:rowOff>85725</xdr:rowOff>
    </xdr:from>
    <xdr:to>
      <xdr:col>5</xdr:col>
      <xdr:colOff>447675</xdr:colOff>
      <xdr:row>8</xdr:row>
      <xdr:rowOff>85725</xdr:rowOff>
    </xdr:to>
    <xdr:cxnSp macro="">
      <xdr:nvCxnSpPr>
        <xdr:cNvPr id="13" name="直線コネクタ 12"/>
        <xdr:cNvCxnSpPr/>
      </xdr:nvCxnSpPr>
      <xdr:spPr>
        <a:xfrm>
          <a:off x="3390900" y="1457325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6</xdr:row>
      <xdr:rowOff>114300</xdr:rowOff>
    </xdr:from>
    <xdr:to>
      <xdr:col>5</xdr:col>
      <xdr:colOff>447675</xdr:colOff>
      <xdr:row>6</xdr:row>
      <xdr:rowOff>114300</xdr:rowOff>
    </xdr:to>
    <xdr:cxnSp macro="">
      <xdr:nvCxnSpPr>
        <xdr:cNvPr id="14" name="直線コネクタ 13"/>
        <xdr:cNvCxnSpPr/>
      </xdr:nvCxnSpPr>
      <xdr:spPr>
        <a:xfrm>
          <a:off x="3390900" y="1143000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12</xdr:row>
      <xdr:rowOff>66675</xdr:rowOff>
    </xdr:from>
    <xdr:to>
      <xdr:col>5</xdr:col>
      <xdr:colOff>447675</xdr:colOff>
      <xdr:row>12</xdr:row>
      <xdr:rowOff>66675</xdr:rowOff>
    </xdr:to>
    <xdr:cxnSp macro="">
      <xdr:nvCxnSpPr>
        <xdr:cNvPr id="15" name="直線コネクタ 14"/>
        <xdr:cNvCxnSpPr/>
      </xdr:nvCxnSpPr>
      <xdr:spPr>
        <a:xfrm>
          <a:off x="3390900" y="2124075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14</xdr:row>
      <xdr:rowOff>76200</xdr:rowOff>
    </xdr:from>
    <xdr:to>
      <xdr:col>5</xdr:col>
      <xdr:colOff>447675</xdr:colOff>
      <xdr:row>14</xdr:row>
      <xdr:rowOff>76200</xdr:rowOff>
    </xdr:to>
    <xdr:cxnSp macro="">
      <xdr:nvCxnSpPr>
        <xdr:cNvPr id="16" name="直線コネクタ 15"/>
        <xdr:cNvCxnSpPr/>
      </xdr:nvCxnSpPr>
      <xdr:spPr>
        <a:xfrm>
          <a:off x="3390900" y="2476500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4</xdr:row>
      <xdr:rowOff>104775</xdr:rowOff>
    </xdr:from>
    <xdr:to>
      <xdr:col>2</xdr:col>
      <xdr:colOff>438150</xdr:colOff>
      <xdr:row>4</xdr:row>
      <xdr:rowOff>104775</xdr:rowOff>
    </xdr:to>
    <xdr:cxnSp macro="">
      <xdr:nvCxnSpPr>
        <xdr:cNvPr id="19" name="直線コネクタ 18"/>
        <xdr:cNvCxnSpPr/>
      </xdr:nvCxnSpPr>
      <xdr:spPr>
        <a:xfrm>
          <a:off x="542925" y="790575"/>
          <a:ext cx="1266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561975</xdr:colOff>
      <xdr:row>4</xdr:row>
      <xdr:rowOff>114300</xdr:rowOff>
    </xdr:from>
    <xdr:to>
      <xdr:col>1</xdr:col>
      <xdr:colOff>561975</xdr:colOff>
      <xdr:row>26</xdr:row>
      <xdr:rowOff>95250</xdr:rowOff>
    </xdr:to>
    <xdr:cxnSp macro="">
      <xdr:nvCxnSpPr>
        <xdr:cNvPr id="20" name="直線コネクタ 19"/>
        <xdr:cNvCxnSpPr/>
      </xdr:nvCxnSpPr>
      <xdr:spPr>
        <a:xfrm>
          <a:off x="1247775" y="800100"/>
          <a:ext cx="0" cy="3752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24</xdr:row>
      <xdr:rowOff>66675</xdr:rowOff>
    </xdr:from>
    <xdr:to>
      <xdr:col>2</xdr:col>
      <xdr:colOff>371475</xdr:colOff>
      <xdr:row>24</xdr:row>
      <xdr:rowOff>66675</xdr:rowOff>
    </xdr:to>
    <xdr:cxnSp macro="">
      <xdr:nvCxnSpPr>
        <xdr:cNvPr id="21" name="直線コネクタ 20"/>
        <xdr:cNvCxnSpPr/>
      </xdr:nvCxnSpPr>
      <xdr:spPr>
        <a:xfrm>
          <a:off x="1257300" y="4181475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22</xdr:row>
      <xdr:rowOff>95250</xdr:rowOff>
    </xdr:from>
    <xdr:to>
      <xdr:col>2</xdr:col>
      <xdr:colOff>371475</xdr:colOff>
      <xdr:row>22</xdr:row>
      <xdr:rowOff>95250</xdr:rowOff>
    </xdr:to>
    <xdr:cxnSp macro="">
      <xdr:nvCxnSpPr>
        <xdr:cNvPr id="25" name="直線コネクタ 24"/>
        <xdr:cNvCxnSpPr/>
      </xdr:nvCxnSpPr>
      <xdr:spPr>
        <a:xfrm>
          <a:off x="1257300" y="3867150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20</xdr:row>
      <xdr:rowOff>95250</xdr:rowOff>
    </xdr:from>
    <xdr:to>
      <xdr:col>2</xdr:col>
      <xdr:colOff>371475</xdr:colOff>
      <xdr:row>20</xdr:row>
      <xdr:rowOff>95250</xdr:rowOff>
    </xdr:to>
    <xdr:cxnSp macro="">
      <xdr:nvCxnSpPr>
        <xdr:cNvPr id="26" name="直線コネクタ 25"/>
        <xdr:cNvCxnSpPr/>
      </xdr:nvCxnSpPr>
      <xdr:spPr>
        <a:xfrm>
          <a:off x="1257300" y="3524250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18</xdr:row>
      <xdr:rowOff>95250</xdr:rowOff>
    </xdr:from>
    <xdr:to>
      <xdr:col>2</xdr:col>
      <xdr:colOff>371475</xdr:colOff>
      <xdr:row>18</xdr:row>
      <xdr:rowOff>95250</xdr:rowOff>
    </xdr:to>
    <xdr:cxnSp macro="">
      <xdr:nvCxnSpPr>
        <xdr:cNvPr id="27" name="直線コネクタ 26"/>
        <xdr:cNvCxnSpPr/>
      </xdr:nvCxnSpPr>
      <xdr:spPr>
        <a:xfrm>
          <a:off x="1257300" y="3181350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16</xdr:row>
      <xdr:rowOff>95250</xdr:rowOff>
    </xdr:from>
    <xdr:to>
      <xdr:col>2</xdr:col>
      <xdr:colOff>371475</xdr:colOff>
      <xdr:row>16</xdr:row>
      <xdr:rowOff>95250</xdr:rowOff>
    </xdr:to>
    <xdr:cxnSp macro="">
      <xdr:nvCxnSpPr>
        <xdr:cNvPr id="28" name="直線コネクタ 27"/>
        <xdr:cNvCxnSpPr/>
      </xdr:nvCxnSpPr>
      <xdr:spPr>
        <a:xfrm>
          <a:off x="1257300" y="2838450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419100</xdr:colOff>
      <xdr:row>20</xdr:row>
      <xdr:rowOff>95250</xdr:rowOff>
    </xdr:from>
    <xdr:to>
      <xdr:col>5</xdr:col>
      <xdr:colOff>542925</xdr:colOff>
      <xdr:row>20</xdr:row>
      <xdr:rowOff>95250</xdr:rowOff>
    </xdr:to>
    <xdr:cxnSp macro="">
      <xdr:nvCxnSpPr>
        <xdr:cNvPr id="29" name="直線コネクタ 28"/>
        <xdr:cNvCxnSpPr/>
      </xdr:nvCxnSpPr>
      <xdr:spPr>
        <a:xfrm>
          <a:off x="3162300" y="3524250"/>
          <a:ext cx="8096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628650</xdr:colOff>
      <xdr:row>7</xdr:row>
      <xdr:rowOff>85725</xdr:rowOff>
    </xdr:from>
    <xdr:to>
      <xdr:col>12</xdr:col>
      <xdr:colOff>571500</xdr:colOff>
      <xdr:row>7</xdr:row>
      <xdr:rowOff>85725</xdr:rowOff>
    </xdr:to>
    <xdr:cxnSp macro="">
      <xdr:nvCxnSpPr>
        <xdr:cNvPr id="30" name="直線コネクタ 29"/>
        <xdr:cNvCxnSpPr/>
      </xdr:nvCxnSpPr>
      <xdr:spPr>
        <a:xfrm>
          <a:off x="7486650" y="1457325"/>
          <a:ext cx="628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295275</xdr:colOff>
      <xdr:row>9</xdr:row>
      <xdr:rowOff>85725</xdr:rowOff>
    </xdr:from>
    <xdr:to>
      <xdr:col>12</xdr:col>
      <xdr:colOff>571500</xdr:colOff>
      <xdr:row>9</xdr:row>
      <xdr:rowOff>85725</xdr:rowOff>
    </xdr:to>
    <xdr:cxnSp macro="">
      <xdr:nvCxnSpPr>
        <xdr:cNvPr id="32" name="直線コネクタ 31"/>
        <xdr:cNvCxnSpPr/>
      </xdr:nvCxnSpPr>
      <xdr:spPr>
        <a:xfrm>
          <a:off x="7839075" y="1800225"/>
          <a:ext cx="2762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285750</xdr:colOff>
      <xdr:row>8</xdr:row>
      <xdr:rowOff>95250</xdr:rowOff>
    </xdr:from>
    <xdr:to>
      <xdr:col>12</xdr:col>
      <xdr:colOff>561975</xdr:colOff>
      <xdr:row>8</xdr:row>
      <xdr:rowOff>95250</xdr:rowOff>
    </xdr:to>
    <xdr:cxnSp macro="">
      <xdr:nvCxnSpPr>
        <xdr:cNvPr id="34" name="直線コネクタ 33"/>
        <xdr:cNvCxnSpPr/>
      </xdr:nvCxnSpPr>
      <xdr:spPr>
        <a:xfrm>
          <a:off x="7829550" y="1638300"/>
          <a:ext cx="2762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7</xdr:row>
      <xdr:rowOff>85725</xdr:rowOff>
    </xdr:from>
    <xdr:to>
      <xdr:col>12</xdr:col>
      <xdr:colOff>276225</xdr:colOff>
      <xdr:row>9</xdr:row>
      <xdr:rowOff>85725</xdr:rowOff>
    </xdr:to>
    <xdr:cxnSp macro="">
      <xdr:nvCxnSpPr>
        <xdr:cNvPr id="35" name="直線コネクタ 34"/>
        <xdr:cNvCxnSpPr/>
      </xdr:nvCxnSpPr>
      <xdr:spPr>
        <a:xfrm>
          <a:off x="7820025" y="1457325"/>
          <a:ext cx="0" cy="342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628650</xdr:colOff>
      <xdr:row>11</xdr:row>
      <xdr:rowOff>104775</xdr:rowOff>
    </xdr:from>
    <xdr:to>
      <xdr:col>12</xdr:col>
      <xdr:colOff>571500</xdr:colOff>
      <xdr:row>11</xdr:row>
      <xdr:rowOff>104775</xdr:rowOff>
    </xdr:to>
    <xdr:cxnSp macro="">
      <xdr:nvCxnSpPr>
        <xdr:cNvPr id="39" name="直線コネクタ 38"/>
        <xdr:cNvCxnSpPr/>
      </xdr:nvCxnSpPr>
      <xdr:spPr>
        <a:xfrm>
          <a:off x="7486650" y="1990725"/>
          <a:ext cx="628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295275</xdr:colOff>
      <xdr:row>12</xdr:row>
      <xdr:rowOff>123825</xdr:rowOff>
    </xdr:from>
    <xdr:to>
      <xdr:col>12</xdr:col>
      <xdr:colOff>571500</xdr:colOff>
      <xdr:row>12</xdr:row>
      <xdr:rowOff>123825</xdr:rowOff>
    </xdr:to>
    <xdr:cxnSp macro="">
      <xdr:nvCxnSpPr>
        <xdr:cNvPr id="41" name="直線コネクタ 40"/>
        <xdr:cNvCxnSpPr/>
      </xdr:nvCxnSpPr>
      <xdr:spPr>
        <a:xfrm>
          <a:off x="7839075" y="2352675"/>
          <a:ext cx="2762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11</xdr:row>
      <xdr:rowOff>95250</xdr:rowOff>
    </xdr:from>
    <xdr:to>
      <xdr:col>12</xdr:col>
      <xdr:colOff>276225</xdr:colOff>
      <xdr:row>12</xdr:row>
      <xdr:rowOff>123825</xdr:rowOff>
    </xdr:to>
    <xdr:cxnSp macro="">
      <xdr:nvCxnSpPr>
        <xdr:cNvPr id="42" name="直線コネクタ 41"/>
        <xdr:cNvCxnSpPr/>
      </xdr:nvCxnSpPr>
      <xdr:spPr>
        <a:xfrm>
          <a:off x="7820025" y="2152650"/>
          <a:ext cx="0" cy="200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14</xdr:row>
      <xdr:rowOff>85725</xdr:rowOff>
    </xdr:from>
    <xdr:to>
      <xdr:col>2</xdr:col>
      <xdr:colOff>371475</xdr:colOff>
      <xdr:row>14</xdr:row>
      <xdr:rowOff>85725</xdr:rowOff>
    </xdr:to>
    <xdr:cxnSp macro="">
      <xdr:nvCxnSpPr>
        <xdr:cNvPr id="46" name="直線コネクタ 45"/>
        <xdr:cNvCxnSpPr/>
      </xdr:nvCxnSpPr>
      <xdr:spPr>
        <a:xfrm>
          <a:off x="1257300" y="2486025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26</xdr:row>
      <xdr:rowOff>85725</xdr:rowOff>
    </xdr:from>
    <xdr:to>
      <xdr:col>2</xdr:col>
      <xdr:colOff>371475</xdr:colOff>
      <xdr:row>26</xdr:row>
      <xdr:rowOff>85725</xdr:rowOff>
    </xdr:to>
    <xdr:cxnSp macro="">
      <xdr:nvCxnSpPr>
        <xdr:cNvPr id="51" name="直線コネクタ 50"/>
        <xdr:cNvCxnSpPr/>
      </xdr:nvCxnSpPr>
      <xdr:spPr>
        <a:xfrm>
          <a:off x="1257300" y="4543425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1766.420446296295" createdVersion="4" refreshedVersion="4" minRefreshableVersion="3" recordCount="50">
  <cacheSource type="worksheet">
    <worksheetSource ref="M2:V52" sheet="Ｄａｔａ"/>
  </cacheSource>
  <cacheFields count="10">
    <cacheField name="種類" numFmtId="0">
      <sharedItems count="3">
        <s v="溶剤系ウレタン接着剤"/>
        <s v="水系ウレタン接着剤"/>
        <s v="ホットメルト接着剤"/>
      </sharedItems>
    </cacheField>
    <cacheField name="-" numFmtId="0">
      <sharedItems containsNonDate="0" containsString="0" containsBlank="1"/>
    </cacheField>
    <cacheField name="Supplier名" numFmtId="0">
      <sharedItems count="3">
        <s v="A社"/>
        <s v="B社"/>
        <s v="C社"/>
      </sharedItems>
    </cacheField>
    <cacheField name="品名" numFmtId="0">
      <sharedItems/>
    </cacheField>
    <cacheField name="用途" numFmtId="0">
      <sharedItems count="11">
        <s v="ｺﾞﾑ靴底と靴本体の接着"/>
        <s v="ﾌﾟﾗｽﾃｨｯｸ靴底と靴本体の接着"/>
        <s v="皮の接着"/>
        <s v="布地の接着"/>
        <s v="不織布・化繊の接着"/>
        <s v="ﾌﾟﾗｽﾃｨｯｸ部品と布の接着"/>
        <s v="ﾌﾟﾗｽﾃｨｯｸ部品とｺﾞﾑの接着"/>
        <s v="ｺﾞﾑ靴底の下処理剤"/>
        <s v="ﾏｼﾞｯｸﾃｰﾌﾟ（ｵｽ）接着用"/>
        <s v="ﾏｼﾞｯｸﾃｰﾌﾟ（ﾒｽ）接着用"/>
        <s v="ｽﾊﾟｲｸﾋﾟﾝ固定用"/>
      </sharedItems>
    </cacheField>
    <cacheField name="仕様" numFmtId="0">
      <sharedItems/>
    </cacheField>
    <cacheField name="特徴" numFmtId="0">
      <sharedItems containsBlank="1"/>
    </cacheField>
    <cacheField name="価格[円/kg]" numFmtId="38">
      <sharedItems containsSemiMixedTypes="0" containsString="0" containsNumber="1" minValue="180" maxValue="960"/>
    </cacheField>
    <cacheField name="購入数量[ton/月]" numFmtId="38">
      <sharedItems containsSemiMixedTypes="0" containsString="0" containsNumber="1" containsInteger="1" minValue="2" maxValue="160"/>
    </cacheField>
    <cacheField name="購入金額[千円/月]" numFmtId="38">
      <sharedItems containsSemiMixedTypes="0" containsString="0" containsNumber="1" minValue="360" maxValue="430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">
  <r>
    <x v="0"/>
    <m/>
    <x v="0"/>
    <s v="USA-01"/>
    <x v="0"/>
    <s v="ｳﾚﾀﾝ20%"/>
    <m/>
    <n v="200"/>
    <n v="2"/>
    <n v="400"/>
  </r>
  <r>
    <x v="0"/>
    <m/>
    <x v="0"/>
    <s v="USA-02"/>
    <x v="0"/>
    <s v="ｳﾚﾀﾝ22%"/>
    <s v="01の濃度違い"/>
    <n v="218"/>
    <n v="8"/>
    <n v="1744"/>
  </r>
  <r>
    <x v="0"/>
    <m/>
    <x v="0"/>
    <s v="USA-03"/>
    <x v="0"/>
    <s v="ｳﾚﾀﾝ26%"/>
    <s v="01の濃度違い"/>
    <n v="255"/>
    <n v="20"/>
    <n v="5100"/>
  </r>
  <r>
    <x v="0"/>
    <m/>
    <x v="0"/>
    <s v="USA-04"/>
    <x v="0"/>
    <s v="ｳﾚﾀﾝ28%"/>
    <s v="01の濃度違い"/>
    <n v="268.8"/>
    <n v="160"/>
    <n v="43008"/>
  </r>
  <r>
    <x v="0"/>
    <m/>
    <x v="0"/>
    <s v="USA-05"/>
    <x v="0"/>
    <s v="ｳﾚﾀﾝ30%"/>
    <s v="01の濃度違い"/>
    <n v="280"/>
    <n v="2"/>
    <n v="560"/>
  </r>
  <r>
    <x v="0"/>
    <m/>
    <x v="0"/>
    <s v="USA-06"/>
    <x v="1"/>
    <s v="ｳﾚﾀﾝ20%"/>
    <m/>
    <n v="204"/>
    <n v="2"/>
    <n v="408"/>
  </r>
  <r>
    <x v="0"/>
    <m/>
    <x v="0"/>
    <s v="USA-07"/>
    <x v="1"/>
    <s v="ｳﾚﾀﾝ22%"/>
    <s v="02の濃度違い"/>
    <n v="222"/>
    <n v="2"/>
    <n v="444"/>
  </r>
  <r>
    <x v="0"/>
    <m/>
    <x v="0"/>
    <s v="USA-08"/>
    <x v="1"/>
    <s v="ｳﾚﾀﾝ26%"/>
    <s v="02の濃度違い"/>
    <n v="259"/>
    <n v="20"/>
    <n v="5180"/>
  </r>
  <r>
    <x v="0"/>
    <m/>
    <x v="0"/>
    <s v="USA-09"/>
    <x v="1"/>
    <s v="ｳﾚﾀﾝ28%"/>
    <s v="02の濃度違い"/>
    <n v="270"/>
    <n v="100"/>
    <n v="27000"/>
  </r>
  <r>
    <x v="0"/>
    <m/>
    <x v="0"/>
    <s v="USA-10"/>
    <x v="1"/>
    <s v="ｳﾚﾀﾝ30%"/>
    <s v="02の濃度違い"/>
    <n v="283"/>
    <n v="20"/>
    <n v="5660"/>
  </r>
  <r>
    <x v="0"/>
    <m/>
    <x v="0"/>
    <s v="USA-11"/>
    <x v="2"/>
    <s v="ｳﾚﾀﾝ20%"/>
    <m/>
    <n v="216"/>
    <n v="40"/>
    <n v="8640"/>
  </r>
  <r>
    <x v="0"/>
    <m/>
    <x v="0"/>
    <s v="USA-12"/>
    <x v="2"/>
    <s v="ｳﾚﾀﾝ22%"/>
    <s v="11の濃度違い"/>
    <n v="237.6"/>
    <n v="20"/>
    <n v="4752"/>
  </r>
  <r>
    <x v="0"/>
    <m/>
    <x v="0"/>
    <s v="USA-13"/>
    <x v="2"/>
    <s v="ｳﾚﾀﾝ26%"/>
    <s v="11の濃度違い"/>
    <n v="280.8"/>
    <n v="2"/>
    <n v="561.6"/>
  </r>
  <r>
    <x v="0"/>
    <m/>
    <x v="0"/>
    <s v="USA-14"/>
    <x v="2"/>
    <s v="ｳﾚﾀﾝ28%"/>
    <s v="11の濃度違い"/>
    <n v="302.40000000000003"/>
    <n v="2"/>
    <n v="604.80000000000007"/>
  </r>
  <r>
    <x v="0"/>
    <m/>
    <x v="0"/>
    <s v="USA-15"/>
    <x v="2"/>
    <s v="ｳﾚﾀﾝ30%"/>
    <s v="11の濃度違い"/>
    <n v="318"/>
    <n v="2"/>
    <n v="636"/>
  </r>
  <r>
    <x v="0"/>
    <m/>
    <x v="0"/>
    <s v="USA-16"/>
    <x v="3"/>
    <s v="ｳﾚﾀﾝ20%"/>
    <m/>
    <n v="210"/>
    <n v="40"/>
    <n v="8400"/>
  </r>
  <r>
    <x v="0"/>
    <m/>
    <x v="0"/>
    <s v="USA-17"/>
    <x v="3"/>
    <s v="ｳﾚﾀﾝ22%"/>
    <s v="16の濃度違い"/>
    <n v="231.6"/>
    <n v="20"/>
    <n v="4632"/>
  </r>
  <r>
    <x v="0"/>
    <m/>
    <x v="0"/>
    <s v="USA-18"/>
    <x v="3"/>
    <s v="ｳﾚﾀﾝ26%"/>
    <s v="16の濃度違い"/>
    <n v="273.59999999999997"/>
    <n v="2"/>
    <n v="547.19999999999993"/>
  </r>
  <r>
    <x v="0"/>
    <m/>
    <x v="0"/>
    <s v="USA-19"/>
    <x v="3"/>
    <s v="ｳﾚﾀﾝ28%"/>
    <s v="16の濃度違い"/>
    <n v="290"/>
    <n v="2"/>
    <n v="580"/>
  </r>
  <r>
    <x v="0"/>
    <m/>
    <x v="0"/>
    <s v="USA-20"/>
    <x v="3"/>
    <s v="ｳﾚﾀﾝ30%"/>
    <s v="16の濃度違い"/>
    <n v="305"/>
    <n v="20"/>
    <n v="6100"/>
  </r>
  <r>
    <x v="0"/>
    <m/>
    <x v="0"/>
    <s v="USA-21"/>
    <x v="4"/>
    <s v="ｳﾚﾀﾝ20%"/>
    <m/>
    <n v="180"/>
    <n v="2"/>
    <n v="360"/>
  </r>
  <r>
    <x v="0"/>
    <m/>
    <x v="0"/>
    <s v="USA-22"/>
    <x v="4"/>
    <s v="ｳﾚﾀﾝ22%"/>
    <s v="21の濃度違い"/>
    <n v="198"/>
    <n v="3"/>
    <n v="594"/>
  </r>
  <r>
    <x v="0"/>
    <m/>
    <x v="0"/>
    <s v="USA-23"/>
    <x v="4"/>
    <s v="ｳﾚﾀﾝ26%"/>
    <s v="21の濃度違い"/>
    <n v="234"/>
    <n v="2"/>
    <n v="468"/>
  </r>
  <r>
    <x v="0"/>
    <m/>
    <x v="0"/>
    <s v="USA-24"/>
    <x v="4"/>
    <s v="ｳﾚﾀﾝ28%"/>
    <s v="21の濃度違い"/>
    <n v="252.00000000000003"/>
    <n v="60"/>
    <n v="15120.000000000002"/>
  </r>
  <r>
    <x v="0"/>
    <m/>
    <x v="0"/>
    <s v="USA-25"/>
    <x v="4"/>
    <s v="ｳﾚﾀﾝ30%"/>
    <s v="21の濃度違い"/>
    <n v="270"/>
    <n v="2"/>
    <n v="540"/>
  </r>
  <r>
    <x v="0"/>
    <m/>
    <x v="1"/>
    <s v="USB-26"/>
    <x v="0"/>
    <s v="ｳﾚﾀﾝ26%"/>
    <s v="03対抗品"/>
    <n v="240"/>
    <n v="20"/>
    <n v="4800"/>
  </r>
  <r>
    <x v="0"/>
    <m/>
    <x v="1"/>
    <s v="USB-27"/>
    <x v="0"/>
    <s v="ｳﾚﾀﾝ28%"/>
    <s v="04対抗品"/>
    <n v="250"/>
    <n v="80"/>
    <n v="20000"/>
  </r>
  <r>
    <x v="0"/>
    <m/>
    <x v="1"/>
    <s v="USB-28"/>
    <x v="1"/>
    <s v="ｳﾚﾀﾝ26%"/>
    <s v="08対抗品"/>
    <n v="238.79999999999998"/>
    <n v="4"/>
    <n v="955.19999999999993"/>
  </r>
  <r>
    <x v="0"/>
    <m/>
    <x v="1"/>
    <s v="USB-29"/>
    <x v="1"/>
    <s v="ｳﾚﾀﾝ28%"/>
    <s v="09対抗品"/>
    <n v="255"/>
    <n v="120"/>
    <n v="30600"/>
  </r>
  <r>
    <x v="0"/>
    <m/>
    <x v="1"/>
    <s v="USB-30"/>
    <x v="1"/>
    <s v="ｳﾚﾀﾝ30%"/>
    <s v="10対抗品"/>
    <n v="268"/>
    <n v="40"/>
    <n v="10720"/>
  </r>
  <r>
    <x v="0"/>
    <m/>
    <x v="1"/>
    <s v="USB-31"/>
    <x v="2"/>
    <s v="ｳﾚﾀﾝ20%"/>
    <s v="11対抗品"/>
    <n v="234"/>
    <n v="40"/>
    <n v="9360"/>
  </r>
  <r>
    <x v="0"/>
    <m/>
    <x v="1"/>
    <s v="USB-32"/>
    <x v="2"/>
    <s v="ｳﾚﾀﾝ22%"/>
    <s v="12対抗品"/>
    <n v="277.2"/>
    <n v="40"/>
    <n v="11088"/>
  </r>
  <r>
    <x v="0"/>
    <m/>
    <x v="1"/>
    <s v="USB-33"/>
    <x v="2"/>
    <s v="ｳﾚﾀﾝ26%"/>
    <s v="13対抗品"/>
    <n v="298.8"/>
    <n v="6"/>
    <n v="1792.8000000000002"/>
  </r>
  <r>
    <x v="0"/>
    <m/>
    <x v="1"/>
    <s v="USB-34"/>
    <x v="2"/>
    <s v="ｳﾚﾀﾝ28%"/>
    <s v="14対抗品"/>
    <n v="320.39999999999998"/>
    <n v="10"/>
    <n v="3204"/>
  </r>
  <r>
    <x v="0"/>
    <m/>
    <x v="1"/>
    <s v="USB-35"/>
    <x v="2"/>
    <s v="ｳﾚﾀﾝ30%"/>
    <s v="15対抗品"/>
    <n v="326"/>
    <n v="4"/>
    <n v="1304"/>
  </r>
  <r>
    <x v="0"/>
    <m/>
    <x v="1"/>
    <s v="USB-36"/>
    <x v="3"/>
    <s v="ｳﾚﾀﾝ18%"/>
    <m/>
    <n v="198"/>
    <n v="10"/>
    <n v="1980"/>
  </r>
  <r>
    <x v="0"/>
    <m/>
    <x v="1"/>
    <s v="USB-37"/>
    <x v="3"/>
    <s v="ｳﾚﾀﾝ20%"/>
    <s v="16対抗品"/>
    <n v="210"/>
    <n v="30"/>
    <n v="6300"/>
  </r>
  <r>
    <x v="0"/>
    <m/>
    <x v="1"/>
    <s v="USB-38"/>
    <x v="3"/>
    <s v="ｳﾚﾀﾝ22%"/>
    <s v="17対抗品"/>
    <n v="223"/>
    <n v="10"/>
    <n v="2230"/>
  </r>
  <r>
    <x v="0"/>
    <m/>
    <x v="2"/>
    <s v="USC-39"/>
    <x v="5"/>
    <s v="ｳﾚﾀﾝ28%"/>
    <m/>
    <n v="357.59999999999997"/>
    <n v="20"/>
    <n v="7151.9999999999991"/>
  </r>
  <r>
    <x v="0"/>
    <m/>
    <x v="2"/>
    <s v="USC-40"/>
    <x v="6"/>
    <s v="ｳﾚﾀﾝ28%"/>
    <m/>
    <n v="396"/>
    <n v="20"/>
    <n v="7920"/>
  </r>
  <r>
    <x v="1"/>
    <m/>
    <x v="0"/>
    <s v="UWA-41"/>
    <x v="7"/>
    <s v="ｳﾚﾀﾝ40%"/>
    <m/>
    <n v="660"/>
    <n v="3"/>
    <n v="1980"/>
  </r>
  <r>
    <x v="1"/>
    <m/>
    <x v="2"/>
    <s v="UWC-42"/>
    <x v="7"/>
    <s v="ｳﾚﾀﾝ40%"/>
    <m/>
    <n v="648"/>
    <n v="5"/>
    <n v="3240"/>
  </r>
  <r>
    <x v="1"/>
    <m/>
    <x v="2"/>
    <s v="UWC-43"/>
    <x v="0"/>
    <s v="ｳﾚﾀﾝ50%"/>
    <s v="テスト使用中"/>
    <n v="780"/>
    <n v="20"/>
    <n v="15600"/>
  </r>
  <r>
    <x v="2"/>
    <m/>
    <x v="0"/>
    <s v="HMA-44"/>
    <x v="8"/>
    <s v="ｵﾚﾌｨﾝ系"/>
    <m/>
    <n v="300"/>
    <n v="10"/>
    <n v="3000"/>
  </r>
  <r>
    <x v="2"/>
    <m/>
    <x v="0"/>
    <s v="HMA-45"/>
    <x v="9"/>
    <s v="ｺﾞﾑ系"/>
    <m/>
    <n v="600"/>
    <n v="10"/>
    <n v="6000"/>
  </r>
  <r>
    <x v="2"/>
    <m/>
    <x v="1"/>
    <s v="HMB-46"/>
    <x v="9"/>
    <s v="ｺﾞﾑ系"/>
    <s v="45対抗品"/>
    <n v="480"/>
    <n v="40"/>
    <n v="19200"/>
  </r>
  <r>
    <x v="2"/>
    <m/>
    <x v="0"/>
    <s v="HMA-47"/>
    <x v="1"/>
    <s v="ｳﾚﾀﾝ85%"/>
    <s v="高強度品"/>
    <n v="960"/>
    <n v="5"/>
    <n v="4800"/>
  </r>
  <r>
    <x v="2"/>
    <m/>
    <x v="1"/>
    <s v="HMB-48"/>
    <x v="1"/>
    <s v="ｳﾚﾀﾝ85%"/>
    <s v="47の対抗品"/>
    <n v="936"/>
    <n v="3"/>
    <n v="2808"/>
  </r>
  <r>
    <x v="2"/>
    <m/>
    <x v="2"/>
    <s v="HMC-49"/>
    <x v="1"/>
    <s v="ｳﾚﾀﾝ85%"/>
    <s v="47の対抗品"/>
    <n v="900"/>
    <n v="3"/>
    <n v="2700"/>
  </r>
  <r>
    <x v="2"/>
    <m/>
    <x v="2"/>
    <s v="HMC-50"/>
    <x v="10"/>
    <s v="ｺﾞﾑ系"/>
    <s v="高強度必要"/>
    <n v="840"/>
    <n v="3"/>
    <n v="25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2" cacheId="0" applyNumberFormats="0" applyBorderFormats="0" applyFontFormats="0" applyPatternFormats="0" applyAlignmentFormats="0" applyWidthHeightFormats="1" dataCaption="値" updatedVersion="4" minRefreshableVersion="3" useAutoFormatting="1" itemPrintTitles="1" createdVersion="4" indent="0" compact="0" compactData="0" multipleFieldFilters="0">
  <location ref="A16:F31" firstHeaderRow="1" firstDataRow="2" firstDataCol="2"/>
  <pivotFields count="10">
    <pivotField axis="axisRow" compact="0" outline="0" showAll="0" defaultSubtotal="0">
      <items count="3">
        <item x="2"/>
        <item x="1"/>
        <item x="0"/>
      </items>
    </pivotField>
    <pivotField compact="0" outline="0" showAll="0" defaultSubtotal="0"/>
    <pivotField axis="axisCol" compact="0" outline="0" showAll="0" defaultSubtotal="0">
      <items count="3">
        <item x="0"/>
        <item x="1"/>
        <item x="2"/>
      </items>
    </pivotField>
    <pivotField compact="0" outline="0" showAll="0" defaultSubtotal="0"/>
    <pivotField axis="axisRow" compact="0" outline="0" showAll="0" defaultSubtotal="0">
      <items count="11">
        <item x="0"/>
        <item x="7"/>
        <item x="10"/>
        <item x="1"/>
        <item x="6"/>
        <item x="5"/>
        <item x="8"/>
        <item x="9"/>
        <item x="2"/>
        <item x="4"/>
        <item x="3"/>
      </items>
    </pivotField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numFmtId="38" outline="0" showAll="0" defaultSubtotal="0"/>
  </pivotFields>
  <rowFields count="2">
    <field x="0"/>
    <field x="4"/>
  </rowFields>
  <rowItems count="14">
    <i>
      <x/>
      <x v="2"/>
    </i>
    <i r="1">
      <x v="3"/>
    </i>
    <i r="1">
      <x v="6"/>
    </i>
    <i r="1">
      <x v="7"/>
    </i>
    <i>
      <x v="1"/>
      <x/>
    </i>
    <i r="1">
      <x v="1"/>
    </i>
    <i>
      <x v="2"/>
      <x/>
    </i>
    <i r="1">
      <x v="3"/>
    </i>
    <i r="1">
      <x v="4"/>
    </i>
    <i r="1">
      <x v="5"/>
    </i>
    <i r="1">
      <x v="8"/>
    </i>
    <i r="1">
      <x v="9"/>
    </i>
    <i r="1">
      <x v="10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合計 / 購入数量[ton/月]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ﾋﾟﾎﾞｯﾄﾃｰﾌﾞﾙ1" cacheId="0" applyNumberFormats="0" applyBorderFormats="0" applyFontFormats="0" applyPatternFormats="0" applyAlignmentFormats="0" applyWidthHeightFormats="1" dataCaption="値" updatedVersion="4" minRefreshableVersion="3" useAutoFormatting="1" itemPrintTitles="1" createdVersion="4" indent="0" outline="1" outlineData="1" multipleFieldFilters="0">
  <location ref="A3:C7" firstHeaderRow="0" firstDataRow="1" firstDataCol="1"/>
  <pivotFields count="10">
    <pivotField showAll="0"/>
    <pivotField showAll="0" defaultSubtotal="0"/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numFmtId="38" showAll="0"/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合計 / 購入数量[ton/月]" fld="8" baseField="0" baseItem="0"/>
    <dataField name="合計 / 購入金額[千円/月]" fld="9" baseField="0" baseItem="0" numFmtId="38"/>
  </dataFields>
  <formats count="1"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95"/>
  <sheetViews>
    <sheetView showGridLines="0" tabSelected="1" zoomScale="50" zoomScaleNormal="50" workbookViewId="0">
      <selection activeCell="V68" sqref="V68"/>
    </sheetView>
  </sheetViews>
  <sheetFormatPr defaultRowHeight="13.5" x14ac:dyDescent="0.15"/>
  <cols>
    <col min="2" max="2" width="11.875" bestFit="1" customWidth="1"/>
    <col min="13" max="13" width="9.75" customWidth="1"/>
    <col min="15" max="15" width="9.75" bestFit="1" customWidth="1"/>
    <col min="16" max="16" width="8.375" bestFit="1" customWidth="1"/>
    <col min="17" max="17" width="27.5" bestFit="1" customWidth="1"/>
    <col min="18" max="18" width="8.875" bestFit="1" customWidth="1"/>
    <col min="19" max="19" width="13.125" bestFit="1" customWidth="1"/>
    <col min="20" max="20" width="11.375" bestFit="1" customWidth="1"/>
    <col min="21" max="21" width="16.5" style="3" bestFit="1" customWidth="1"/>
    <col min="22" max="22" width="17.75" bestFit="1" customWidth="1"/>
    <col min="27" max="30" width="11.875" style="22" customWidth="1"/>
    <col min="40" max="41" width="10" customWidth="1"/>
  </cols>
  <sheetData>
    <row r="1" spans="1:42" x14ac:dyDescent="0.15">
      <c r="A1" s="21" t="s">
        <v>314</v>
      </c>
      <c r="F1" s="22" t="s">
        <v>243</v>
      </c>
      <c r="H1" s="22"/>
      <c r="I1" s="22"/>
      <c r="J1" s="22"/>
      <c r="K1" s="22"/>
      <c r="M1" s="21" t="s">
        <v>304</v>
      </c>
      <c r="X1" s="21" t="s">
        <v>339</v>
      </c>
      <c r="AP1" s="22"/>
    </row>
    <row r="2" spans="1:42" ht="14.25" thickBot="1" x14ac:dyDescent="0.2">
      <c r="B2" t="s">
        <v>142</v>
      </c>
      <c r="D2" s="3">
        <f>F2*$D$7</f>
        <v>60000</v>
      </c>
      <c r="E2" t="s">
        <v>147</v>
      </c>
      <c r="F2" s="30">
        <v>0.3</v>
      </c>
      <c r="G2" s="30"/>
      <c r="H2" s="30"/>
      <c r="I2" s="30"/>
      <c r="J2" s="30"/>
      <c r="K2" s="30"/>
      <c r="M2" s="48" t="s">
        <v>10</v>
      </c>
      <c r="N2" s="68" t="s">
        <v>271</v>
      </c>
      <c r="O2" s="49" t="s">
        <v>12</v>
      </c>
      <c r="P2" s="49" t="s">
        <v>11</v>
      </c>
      <c r="Q2" s="49" t="s">
        <v>13</v>
      </c>
      <c r="R2" s="49" t="s">
        <v>59</v>
      </c>
      <c r="S2" s="49" t="s">
        <v>14</v>
      </c>
      <c r="T2" s="49" t="s">
        <v>66</v>
      </c>
      <c r="U2" s="50" t="s">
        <v>72</v>
      </c>
      <c r="V2" s="49" t="s">
        <v>73</v>
      </c>
      <c r="X2" s="18"/>
      <c r="Y2" s="18"/>
      <c r="Z2" s="18"/>
      <c r="AA2" s="19">
        <v>2011</v>
      </c>
      <c r="AB2" s="19">
        <v>2012</v>
      </c>
      <c r="AC2" s="19">
        <v>2013</v>
      </c>
      <c r="AD2" s="19" t="s">
        <v>172</v>
      </c>
      <c r="AP2" s="22"/>
    </row>
    <row r="3" spans="1:42" ht="14.25" thickTop="1" x14ac:dyDescent="0.15">
      <c r="B3" s="2" t="s">
        <v>143</v>
      </c>
      <c r="C3" s="2"/>
      <c r="D3" s="4">
        <f>F3*$D$7</f>
        <v>50000</v>
      </c>
      <c r="E3" s="2" t="s">
        <v>147</v>
      </c>
      <c r="F3" s="41">
        <v>0.25</v>
      </c>
      <c r="G3" s="30"/>
      <c r="H3" s="30"/>
      <c r="I3" s="30"/>
      <c r="J3" s="30"/>
      <c r="K3" s="30"/>
      <c r="M3" t="s">
        <v>9</v>
      </c>
      <c r="O3" t="s">
        <v>35</v>
      </c>
      <c r="P3" t="s">
        <v>15</v>
      </c>
      <c r="Q3" t="s">
        <v>67</v>
      </c>
      <c r="R3" t="s">
        <v>60</v>
      </c>
      <c r="T3" s="3">
        <v>200</v>
      </c>
      <c r="U3" s="3">
        <v>2</v>
      </c>
      <c r="V3" s="3">
        <f>U3*T3</f>
        <v>400</v>
      </c>
      <c r="W3" s="3"/>
      <c r="X3" t="s">
        <v>153</v>
      </c>
      <c r="Y3" t="s">
        <v>173</v>
      </c>
      <c r="Z3" t="s">
        <v>175</v>
      </c>
      <c r="AA3" s="23">
        <f>4835.94+900</f>
        <v>5735.94</v>
      </c>
      <c r="AB3" s="23">
        <f>AC3*0.9+200</f>
        <v>6496.4000000000005</v>
      </c>
      <c r="AC3" s="23">
        <f>ＰＴ!B9</f>
        <v>6996</v>
      </c>
      <c r="AD3" s="23">
        <f>AC3*1.1</f>
        <v>7695.6</v>
      </c>
      <c r="AF3" s="3"/>
      <c r="AP3" s="22"/>
    </row>
    <row r="4" spans="1:42" x14ac:dyDescent="0.15">
      <c r="B4" t="s">
        <v>144</v>
      </c>
      <c r="D4" s="3">
        <f>F4*$D$7</f>
        <v>50000</v>
      </c>
      <c r="E4" t="s">
        <v>147</v>
      </c>
      <c r="F4" s="30">
        <v>0.25</v>
      </c>
      <c r="G4" s="30"/>
      <c r="H4" s="30"/>
      <c r="I4" s="30"/>
      <c r="J4" s="30"/>
      <c r="K4" s="30"/>
      <c r="M4" s="2" t="s">
        <v>9</v>
      </c>
      <c r="N4" s="2"/>
      <c r="O4" s="2" t="s">
        <v>35</v>
      </c>
      <c r="P4" s="2" t="s">
        <v>16</v>
      </c>
      <c r="Q4" s="2" t="s">
        <v>67</v>
      </c>
      <c r="R4" s="2" t="s">
        <v>61</v>
      </c>
      <c r="S4" s="2" t="s">
        <v>62</v>
      </c>
      <c r="T4" s="4">
        <v>218</v>
      </c>
      <c r="U4" s="4">
        <v>8</v>
      </c>
      <c r="V4" s="4">
        <f>U4*T4</f>
        <v>1744</v>
      </c>
      <c r="W4" s="3"/>
      <c r="X4" s="10"/>
      <c r="Y4" s="10" t="s">
        <v>174</v>
      </c>
      <c r="Z4" s="10" t="s">
        <v>147</v>
      </c>
      <c r="AA4" s="31">
        <f>1309.495496</f>
        <v>1309.495496</v>
      </c>
      <c r="AB4" s="31">
        <f>AC4*0.9-77+130-200</f>
        <v>1557.4516800000001</v>
      </c>
      <c r="AC4" s="31">
        <f>ＰＴ!C9/1000</f>
        <v>1893.8352000000002</v>
      </c>
      <c r="AD4" s="31">
        <f>AC4*1.1</f>
        <v>2083.2187200000003</v>
      </c>
      <c r="AP4" s="22"/>
    </row>
    <row r="5" spans="1:42" x14ac:dyDescent="0.15">
      <c r="B5" s="2" t="s">
        <v>145</v>
      </c>
      <c r="C5" s="2"/>
      <c r="D5" s="4">
        <f>F5*$D$7</f>
        <v>20000</v>
      </c>
      <c r="E5" s="2" t="s">
        <v>147</v>
      </c>
      <c r="F5" s="41">
        <v>0.1</v>
      </c>
      <c r="G5" s="30"/>
      <c r="H5" s="30"/>
      <c r="I5" s="30"/>
      <c r="J5" s="30"/>
      <c r="K5" s="30"/>
      <c r="M5" t="s">
        <v>9</v>
      </c>
      <c r="O5" t="s">
        <v>35</v>
      </c>
      <c r="P5" t="s">
        <v>17</v>
      </c>
      <c r="Q5" t="s">
        <v>67</v>
      </c>
      <c r="R5" t="s">
        <v>63</v>
      </c>
      <c r="S5" t="s">
        <v>62</v>
      </c>
      <c r="T5" s="3">
        <v>255</v>
      </c>
      <c r="U5" s="3">
        <v>20</v>
      </c>
      <c r="V5" s="3">
        <f t="shared" ref="V5:V52" si="0">U5*T5</f>
        <v>5100</v>
      </c>
      <c r="W5" s="3"/>
      <c r="X5" s="18"/>
      <c r="Y5" s="18" t="s">
        <v>178</v>
      </c>
      <c r="Z5" s="18" t="s">
        <v>244</v>
      </c>
      <c r="AA5" s="25">
        <f>AA4/AA3*1000</f>
        <v>228.29658190287904</v>
      </c>
      <c r="AB5" s="25">
        <f>AB4/AB3*1000</f>
        <v>239.74073025060034</v>
      </c>
      <c r="AC5" s="25">
        <f>AC4/AC3*1000</f>
        <v>270.70257289879936</v>
      </c>
      <c r="AD5" s="25">
        <f>AD4/AD3*1000</f>
        <v>270.70257289879936</v>
      </c>
      <c r="AP5" s="22"/>
    </row>
    <row r="6" spans="1:42" x14ac:dyDescent="0.15">
      <c r="B6" s="18" t="s">
        <v>148</v>
      </c>
      <c r="C6" s="18"/>
      <c r="D6" s="27">
        <f>F6*$D$7</f>
        <v>20000</v>
      </c>
      <c r="E6" s="18" t="s">
        <v>147</v>
      </c>
      <c r="F6" s="24">
        <v>0.1</v>
      </c>
      <c r="G6" s="40"/>
      <c r="H6" s="40"/>
      <c r="I6" s="40"/>
      <c r="J6" s="40"/>
      <c r="K6" s="40"/>
      <c r="M6" s="2" t="s">
        <v>9</v>
      </c>
      <c r="N6" s="2"/>
      <c r="O6" s="2" t="s">
        <v>35</v>
      </c>
      <c r="P6" s="2" t="s">
        <v>18</v>
      </c>
      <c r="Q6" s="2" t="s">
        <v>67</v>
      </c>
      <c r="R6" s="2" t="s">
        <v>64</v>
      </c>
      <c r="S6" s="2" t="s">
        <v>62</v>
      </c>
      <c r="T6" s="4">
        <v>268.8</v>
      </c>
      <c r="U6" s="4">
        <v>160</v>
      </c>
      <c r="V6" s="4">
        <f t="shared" si="0"/>
        <v>43008</v>
      </c>
      <c r="W6" s="3"/>
      <c r="X6" t="s">
        <v>154</v>
      </c>
      <c r="Y6" t="s">
        <v>173</v>
      </c>
      <c r="Z6" t="s">
        <v>175</v>
      </c>
      <c r="AA6" s="23">
        <f>4688.82-900</f>
        <v>3788.8199999999997</v>
      </c>
      <c r="AB6" s="23">
        <f>AC6*0.95-278-200</f>
        <v>4731.8</v>
      </c>
      <c r="AC6" s="23">
        <f>ＰＴ!B10</f>
        <v>5484</v>
      </c>
      <c r="AD6" s="23">
        <f>AC6*1.1</f>
        <v>6032.4000000000005</v>
      </c>
      <c r="AP6" s="22"/>
    </row>
    <row r="7" spans="1:42" x14ac:dyDescent="0.15">
      <c r="B7" s="2" t="s">
        <v>146</v>
      </c>
      <c r="C7" s="2"/>
      <c r="D7" s="4">
        <v>200000</v>
      </c>
      <c r="E7" s="2" t="s">
        <v>147</v>
      </c>
      <c r="F7" s="42"/>
      <c r="G7" s="22"/>
      <c r="H7" s="22"/>
      <c r="I7" s="22"/>
      <c r="J7" s="22"/>
      <c r="K7" s="22"/>
      <c r="M7" s="18" t="s">
        <v>9</v>
      </c>
      <c r="N7" s="18"/>
      <c r="O7" s="18" t="s">
        <v>35</v>
      </c>
      <c r="P7" s="18" t="s">
        <v>19</v>
      </c>
      <c r="Q7" s="18" t="s">
        <v>67</v>
      </c>
      <c r="R7" s="18" t="s">
        <v>65</v>
      </c>
      <c r="S7" s="18" t="s">
        <v>62</v>
      </c>
      <c r="T7" s="27">
        <v>280</v>
      </c>
      <c r="U7" s="27">
        <v>2</v>
      </c>
      <c r="V7" s="27">
        <f t="shared" si="0"/>
        <v>560</v>
      </c>
      <c r="W7" s="3"/>
      <c r="X7" s="10"/>
      <c r="Y7" s="10" t="s">
        <v>174</v>
      </c>
      <c r="Z7" s="10" t="s">
        <v>147</v>
      </c>
      <c r="AA7" s="31">
        <f>1323.146016-250-80</f>
        <v>993.14601599999992</v>
      </c>
      <c r="AB7" s="31">
        <f>AC7*0.95-130-50</f>
        <v>1260.2988</v>
      </c>
      <c r="AC7" s="31">
        <f>ＰＴ!C10/1000</f>
        <v>1516.104</v>
      </c>
      <c r="AD7" s="31">
        <f>AC7*1.1</f>
        <v>1667.7144000000001</v>
      </c>
      <c r="AP7" s="22"/>
    </row>
    <row r="8" spans="1:42" x14ac:dyDescent="0.15">
      <c r="F8" s="22"/>
      <c r="G8" s="22"/>
      <c r="H8" s="22"/>
      <c r="I8" s="22"/>
      <c r="J8" s="22"/>
      <c r="K8" s="22"/>
      <c r="M8" s="2" t="s">
        <v>9</v>
      </c>
      <c r="N8" s="2"/>
      <c r="O8" s="2" t="s">
        <v>35</v>
      </c>
      <c r="P8" s="2" t="s">
        <v>20</v>
      </c>
      <c r="Q8" s="2" t="s">
        <v>68</v>
      </c>
      <c r="R8" s="2" t="s">
        <v>60</v>
      </c>
      <c r="S8" s="2"/>
      <c r="T8" s="4">
        <v>204</v>
      </c>
      <c r="U8" s="4">
        <v>2</v>
      </c>
      <c r="V8" s="4">
        <f t="shared" si="0"/>
        <v>408</v>
      </c>
      <c r="X8" s="18"/>
      <c r="Y8" s="18" t="s">
        <v>178</v>
      </c>
      <c r="Z8" s="18" t="s">
        <v>244</v>
      </c>
      <c r="AA8" s="25">
        <f>AA7/AA6*1000</f>
        <v>262.12541530080608</v>
      </c>
      <c r="AB8" s="25">
        <f>AB7/AB6*1000</f>
        <v>266.34659114924551</v>
      </c>
      <c r="AC8" s="25">
        <f>AC7/AC6*1000</f>
        <v>276.45951859956239</v>
      </c>
      <c r="AD8" s="25">
        <f>AD7/AD6*1000</f>
        <v>276.45951859956239</v>
      </c>
      <c r="AP8" s="22"/>
    </row>
    <row r="9" spans="1:42" x14ac:dyDescent="0.15">
      <c r="A9" s="21" t="s">
        <v>313</v>
      </c>
      <c r="F9" s="22"/>
      <c r="G9" s="22"/>
      <c r="H9" s="22"/>
      <c r="I9" s="22"/>
      <c r="J9" s="22"/>
      <c r="K9" s="22"/>
      <c r="M9" t="s">
        <v>9</v>
      </c>
      <c r="O9" t="s">
        <v>35</v>
      </c>
      <c r="P9" t="s">
        <v>21</v>
      </c>
      <c r="Q9" t="s">
        <v>68</v>
      </c>
      <c r="R9" t="s">
        <v>61</v>
      </c>
      <c r="S9" s="95" t="s">
        <v>346</v>
      </c>
      <c r="T9" s="3">
        <v>222</v>
      </c>
      <c r="U9" s="3">
        <v>2</v>
      </c>
      <c r="V9" s="3">
        <f t="shared" si="0"/>
        <v>444</v>
      </c>
      <c r="X9" t="s">
        <v>155</v>
      </c>
      <c r="Y9" t="s">
        <v>173</v>
      </c>
      <c r="Z9" t="s">
        <v>175</v>
      </c>
      <c r="AA9" s="23">
        <v>651.78000000000009</v>
      </c>
      <c r="AB9" s="23">
        <f>AC9*0.9</f>
        <v>766.80000000000007</v>
      </c>
      <c r="AC9" s="23">
        <f>ＰＴ!B11</f>
        <v>852</v>
      </c>
      <c r="AD9" s="23">
        <f>AC9*1.1</f>
        <v>937.2</v>
      </c>
      <c r="AP9" s="22"/>
    </row>
    <row r="10" spans="1:42" x14ac:dyDescent="0.15">
      <c r="B10" t="s">
        <v>149</v>
      </c>
      <c r="D10" s="3">
        <f>F10*$D$14</f>
        <v>100000</v>
      </c>
      <c r="E10" t="s">
        <v>147</v>
      </c>
      <c r="F10" s="30">
        <v>0.5</v>
      </c>
      <c r="G10" s="30"/>
      <c r="H10" s="30"/>
      <c r="I10" s="30"/>
      <c r="J10" s="30"/>
      <c r="K10" s="30"/>
      <c r="M10" s="2" t="s">
        <v>9</v>
      </c>
      <c r="N10" s="2"/>
      <c r="O10" s="2" t="s">
        <v>35</v>
      </c>
      <c r="P10" s="2" t="s">
        <v>22</v>
      </c>
      <c r="Q10" s="2" t="s">
        <v>68</v>
      </c>
      <c r="R10" s="2" t="s">
        <v>63</v>
      </c>
      <c r="S10" s="96" t="s">
        <v>345</v>
      </c>
      <c r="T10" s="4">
        <v>259</v>
      </c>
      <c r="U10" s="4">
        <v>20</v>
      </c>
      <c r="V10" s="4">
        <f t="shared" si="0"/>
        <v>5180</v>
      </c>
      <c r="X10" s="10"/>
      <c r="Y10" s="10" t="s">
        <v>174</v>
      </c>
      <c r="Z10" s="10" t="s">
        <v>147</v>
      </c>
      <c r="AA10" s="31">
        <v>359.23176000000001</v>
      </c>
      <c r="AB10" s="31">
        <f>AC10*0.9</f>
        <v>422.62560000000002</v>
      </c>
      <c r="AC10" s="31">
        <f>ＰＴ!C11/1000</f>
        <v>469.584</v>
      </c>
      <c r="AD10" s="31">
        <f>AC10*1.1</f>
        <v>516.54240000000004</v>
      </c>
      <c r="AP10" s="22"/>
    </row>
    <row r="11" spans="1:42" x14ac:dyDescent="0.15">
      <c r="B11" s="2" t="s">
        <v>150</v>
      </c>
      <c r="C11" s="2"/>
      <c r="D11" s="4">
        <f>F11*$D$14</f>
        <v>30000</v>
      </c>
      <c r="E11" s="2" t="s">
        <v>147</v>
      </c>
      <c r="F11" s="41">
        <v>0.15</v>
      </c>
      <c r="G11" s="30"/>
      <c r="H11" s="30"/>
      <c r="I11" s="30"/>
      <c r="J11" s="30"/>
      <c r="K11" s="30"/>
      <c r="M11" t="s">
        <v>9</v>
      </c>
      <c r="O11" t="s">
        <v>35</v>
      </c>
      <c r="P11" t="s">
        <v>23</v>
      </c>
      <c r="Q11" t="s">
        <v>68</v>
      </c>
      <c r="R11" t="s">
        <v>64</v>
      </c>
      <c r="S11" s="97" t="s">
        <v>345</v>
      </c>
      <c r="T11" s="3">
        <v>270</v>
      </c>
      <c r="U11" s="3">
        <v>100</v>
      </c>
      <c r="V11" s="3">
        <f t="shared" si="0"/>
        <v>27000</v>
      </c>
      <c r="X11" s="18"/>
      <c r="Y11" s="18" t="s">
        <v>178</v>
      </c>
      <c r="Z11" s="18" t="s">
        <v>244</v>
      </c>
      <c r="AA11" s="25">
        <f>AA10/AA9*1000</f>
        <v>551.15492957746471</v>
      </c>
      <c r="AB11" s="25">
        <f>AB10/AB9*1000</f>
        <v>551.15492957746483</v>
      </c>
      <c r="AC11" s="25">
        <f>AC10/AC9*1000</f>
        <v>551.15492957746483</v>
      </c>
      <c r="AD11" s="25">
        <f>AD10/AD9*1000</f>
        <v>551.15492957746483</v>
      </c>
      <c r="AP11" s="22"/>
    </row>
    <row r="12" spans="1:42" x14ac:dyDescent="0.15">
      <c r="B12" t="s">
        <v>151</v>
      </c>
      <c r="D12" s="3">
        <f>F12*$D$14</f>
        <v>20000</v>
      </c>
      <c r="E12" t="s">
        <v>147</v>
      </c>
      <c r="F12" s="30">
        <v>0.1</v>
      </c>
      <c r="G12" s="30"/>
      <c r="H12" s="30"/>
      <c r="I12" s="30"/>
      <c r="J12" s="30"/>
      <c r="K12" s="30"/>
      <c r="M12" s="43" t="s">
        <v>9</v>
      </c>
      <c r="N12" s="43"/>
      <c r="O12" s="43" t="s">
        <v>35</v>
      </c>
      <c r="P12" s="43" t="s">
        <v>24</v>
      </c>
      <c r="Q12" s="43" t="s">
        <v>68</v>
      </c>
      <c r="R12" s="43" t="s">
        <v>65</v>
      </c>
      <c r="S12" s="98" t="s">
        <v>345</v>
      </c>
      <c r="T12" s="44">
        <v>283</v>
      </c>
      <c r="U12" s="44">
        <v>20</v>
      </c>
      <c r="V12" s="44">
        <f t="shared" si="0"/>
        <v>5660</v>
      </c>
      <c r="X12" t="s">
        <v>146</v>
      </c>
      <c r="Y12" t="s">
        <v>173</v>
      </c>
      <c r="Z12" t="s">
        <v>175</v>
      </c>
      <c r="AA12" s="23">
        <f t="shared" ref="AA12:AD13" si="1">AA3+AA6+AA9</f>
        <v>10176.539999999999</v>
      </c>
      <c r="AB12" s="23">
        <f t="shared" si="1"/>
        <v>11995</v>
      </c>
      <c r="AC12" s="23">
        <f t="shared" si="1"/>
        <v>13332</v>
      </c>
      <c r="AD12" s="23">
        <f t="shared" si="1"/>
        <v>14665.2</v>
      </c>
      <c r="AP12" s="22"/>
    </row>
    <row r="13" spans="1:42" x14ac:dyDescent="0.15">
      <c r="B13" s="43" t="s">
        <v>152</v>
      </c>
      <c r="C13" s="43"/>
      <c r="D13" s="44">
        <f>F13*$D$14</f>
        <v>50000</v>
      </c>
      <c r="E13" s="43" t="s">
        <v>147</v>
      </c>
      <c r="F13" s="45">
        <v>0.25</v>
      </c>
      <c r="G13" s="40"/>
      <c r="H13" s="40"/>
      <c r="I13" s="40"/>
      <c r="J13" s="40"/>
      <c r="K13" s="40"/>
      <c r="M13" t="s">
        <v>9</v>
      </c>
      <c r="O13" t="s">
        <v>35</v>
      </c>
      <c r="P13" t="s">
        <v>25</v>
      </c>
      <c r="Q13" t="s">
        <v>74</v>
      </c>
      <c r="R13" t="s">
        <v>60</v>
      </c>
      <c r="T13" s="3">
        <v>216</v>
      </c>
      <c r="U13" s="3">
        <v>40</v>
      </c>
      <c r="V13" s="3">
        <f t="shared" si="0"/>
        <v>8640</v>
      </c>
      <c r="X13" s="10"/>
      <c r="Y13" s="10" t="s">
        <v>174</v>
      </c>
      <c r="Z13" s="10" t="s">
        <v>147</v>
      </c>
      <c r="AA13" s="31">
        <f t="shared" si="1"/>
        <v>2661.8732720000003</v>
      </c>
      <c r="AB13" s="31">
        <f t="shared" si="1"/>
        <v>3240.37608</v>
      </c>
      <c r="AC13" s="31">
        <f t="shared" si="1"/>
        <v>3879.5232000000001</v>
      </c>
      <c r="AD13" s="31">
        <f t="shared" si="1"/>
        <v>4267.4755200000009</v>
      </c>
    </row>
    <row r="14" spans="1:42" x14ac:dyDescent="0.15">
      <c r="B14" t="s">
        <v>146</v>
      </c>
      <c r="D14" s="3">
        <v>200000</v>
      </c>
      <c r="E14" t="s">
        <v>147</v>
      </c>
      <c r="F14" s="22"/>
      <c r="G14" s="22"/>
      <c r="H14" s="22"/>
      <c r="I14" s="22"/>
      <c r="J14" s="22"/>
      <c r="K14" s="22"/>
      <c r="M14" s="2" t="s">
        <v>9</v>
      </c>
      <c r="N14" s="2"/>
      <c r="O14" s="2" t="s">
        <v>35</v>
      </c>
      <c r="P14" s="2" t="s">
        <v>26</v>
      </c>
      <c r="Q14" s="2" t="s">
        <v>74</v>
      </c>
      <c r="R14" s="2" t="s">
        <v>61</v>
      </c>
      <c r="S14" s="2" t="s">
        <v>75</v>
      </c>
      <c r="T14" s="4">
        <v>237.6</v>
      </c>
      <c r="U14" s="4">
        <v>20</v>
      </c>
      <c r="V14" s="4">
        <f t="shared" si="0"/>
        <v>4752</v>
      </c>
      <c r="X14" s="18"/>
      <c r="Y14" s="18" t="s">
        <v>178</v>
      </c>
      <c r="Z14" s="18" t="s">
        <v>244</v>
      </c>
      <c r="AA14" s="25">
        <f>AA13/AA12*1000</f>
        <v>261.56957787224343</v>
      </c>
      <c r="AB14" s="25">
        <f>AB13/AB12*1000</f>
        <v>270.14389995831596</v>
      </c>
      <c r="AC14" s="25">
        <f>AC13/AC12*1000</f>
        <v>290.99333933393342</v>
      </c>
      <c r="AD14" s="25">
        <f>AD13/AD12*1000</f>
        <v>290.99333933393348</v>
      </c>
    </row>
    <row r="15" spans="1:42" x14ac:dyDescent="0.15">
      <c r="M15" t="s">
        <v>9</v>
      </c>
      <c r="O15" t="s">
        <v>35</v>
      </c>
      <c r="P15" t="s">
        <v>27</v>
      </c>
      <c r="Q15" t="s">
        <v>74</v>
      </c>
      <c r="R15" t="s">
        <v>63</v>
      </c>
      <c r="S15" t="s">
        <v>75</v>
      </c>
      <c r="T15" s="3">
        <v>280.8</v>
      </c>
      <c r="U15" s="3">
        <v>2</v>
      </c>
      <c r="V15" s="3">
        <f t="shared" si="0"/>
        <v>561.6</v>
      </c>
      <c r="AA15"/>
      <c r="AB15"/>
      <c r="AC15"/>
      <c r="AD15" s="94" t="s">
        <v>340</v>
      </c>
      <c r="AP15" s="22"/>
    </row>
    <row r="16" spans="1:42" x14ac:dyDescent="0.15">
      <c r="G16" s="51" t="s">
        <v>268</v>
      </c>
      <c r="M16" s="2" t="s">
        <v>9</v>
      </c>
      <c r="N16" s="2"/>
      <c r="O16" s="2" t="s">
        <v>35</v>
      </c>
      <c r="P16" s="2" t="s">
        <v>28</v>
      </c>
      <c r="Q16" s="2" t="s">
        <v>74</v>
      </c>
      <c r="R16" s="2" t="s">
        <v>64</v>
      </c>
      <c r="S16" s="2" t="s">
        <v>75</v>
      </c>
      <c r="T16" s="4">
        <v>302.40000000000003</v>
      </c>
      <c r="U16" s="4">
        <v>2</v>
      </c>
      <c r="V16" s="4">
        <f t="shared" si="0"/>
        <v>604.80000000000007</v>
      </c>
      <c r="AA16"/>
      <c r="AB16"/>
      <c r="AC16"/>
      <c r="AD16" s="6" t="s">
        <v>245</v>
      </c>
      <c r="AJ16" s="22"/>
      <c r="AP16" s="22"/>
    </row>
    <row r="17" spans="1:42" x14ac:dyDescent="0.15">
      <c r="M17" s="18" t="s">
        <v>9</v>
      </c>
      <c r="N17" s="18"/>
      <c r="O17" s="18" t="s">
        <v>35</v>
      </c>
      <c r="P17" s="18" t="s">
        <v>29</v>
      </c>
      <c r="Q17" s="18" t="s">
        <v>74</v>
      </c>
      <c r="R17" s="18" t="s">
        <v>65</v>
      </c>
      <c r="S17" s="18" t="s">
        <v>75</v>
      </c>
      <c r="T17" s="27">
        <v>318</v>
      </c>
      <c r="U17" s="27">
        <v>2</v>
      </c>
      <c r="V17" s="27">
        <f t="shared" si="0"/>
        <v>636</v>
      </c>
      <c r="AB17" s="26"/>
      <c r="AC17" s="26"/>
      <c r="AD17" s="6" t="s">
        <v>246</v>
      </c>
      <c r="AP17" s="22"/>
    </row>
    <row r="18" spans="1:42" x14ac:dyDescent="0.15">
      <c r="A18" s="21" t="s">
        <v>315</v>
      </c>
      <c r="D18" s="22"/>
      <c r="E18" s="22"/>
      <c r="F18" s="22"/>
      <c r="G18" s="22"/>
      <c r="M18" s="2" t="s">
        <v>9</v>
      </c>
      <c r="N18" s="2"/>
      <c r="O18" s="2" t="s">
        <v>35</v>
      </c>
      <c r="P18" s="2" t="s">
        <v>30</v>
      </c>
      <c r="Q18" s="2" t="s">
        <v>76</v>
      </c>
      <c r="R18" s="2" t="s">
        <v>60</v>
      </c>
      <c r="S18" s="2"/>
      <c r="T18" s="4">
        <v>210</v>
      </c>
      <c r="U18" s="4">
        <v>40</v>
      </c>
      <c r="V18" s="4">
        <f t="shared" si="0"/>
        <v>8400</v>
      </c>
      <c r="AP18" s="22"/>
    </row>
    <row r="19" spans="1:42" x14ac:dyDescent="0.15">
      <c r="A19" s="63"/>
      <c r="B19" s="63"/>
      <c r="C19" s="63"/>
      <c r="D19" s="55">
        <v>2011</v>
      </c>
      <c r="E19" s="55">
        <v>2012</v>
      </c>
      <c r="F19" s="82" t="s">
        <v>287</v>
      </c>
      <c r="G19" s="82" t="s">
        <v>172</v>
      </c>
      <c r="M19" t="s">
        <v>9</v>
      </c>
      <c r="O19" t="s">
        <v>35</v>
      </c>
      <c r="P19" t="s">
        <v>31</v>
      </c>
      <c r="Q19" t="s">
        <v>76</v>
      </c>
      <c r="R19" t="s">
        <v>61</v>
      </c>
      <c r="S19" t="s">
        <v>77</v>
      </c>
      <c r="T19" s="3">
        <v>231.6</v>
      </c>
      <c r="U19" s="3">
        <v>20</v>
      </c>
      <c r="V19" s="3">
        <f t="shared" si="0"/>
        <v>4632</v>
      </c>
      <c r="AP19" s="22"/>
    </row>
    <row r="20" spans="1:42" x14ac:dyDescent="0.15">
      <c r="A20" t="s">
        <v>142</v>
      </c>
      <c r="C20" t="s">
        <v>185</v>
      </c>
      <c r="D20" s="23">
        <f>E20*0.85</f>
        <v>45900</v>
      </c>
      <c r="E20" s="23">
        <f>F20*0.9</f>
        <v>54000</v>
      </c>
      <c r="F20" s="23">
        <f t="shared" ref="F20:F25" si="2">D2</f>
        <v>60000</v>
      </c>
      <c r="G20" s="23">
        <f>F20*1.1</f>
        <v>66000</v>
      </c>
      <c r="M20" s="2" t="s">
        <v>9</v>
      </c>
      <c r="N20" s="2"/>
      <c r="O20" s="2" t="s">
        <v>35</v>
      </c>
      <c r="P20" s="2" t="s">
        <v>32</v>
      </c>
      <c r="Q20" s="2" t="s">
        <v>76</v>
      </c>
      <c r="R20" s="2" t="s">
        <v>63</v>
      </c>
      <c r="S20" s="2" t="s">
        <v>77</v>
      </c>
      <c r="T20" s="4">
        <v>273.59999999999997</v>
      </c>
      <c r="U20" s="4">
        <v>2</v>
      </c>
      <c r="V20" s="4">
        <f t="shared" si="0"/>
        <v>547.19999999999993</v>
      </c>
    </row>
    <row r="21" spans="1:42" x14ac:dyDescent="0.15">
      <c r="A21" s="2" t="s">
        <v>143</v>
      </c>
      <c r="B21" s="2"/>
      <c r="C21" s="2" t="s">
        <v>185</v>
      </c>
      <c r="D21" s="67">
        <f>E21*0.85</f>
        <v>38250</v>
      </c>
      <c r="E21" s="67">
        <f>F21*0.9</f>
        <v>45000</v>
      </c>
      <c r="F21" s="67">
        <f t="shared" si="2"/>
        <v>50000</v>
      </c>
      <c r="G21" s="67">
        <f>F21*1.05</f>
        <v>52500</v>
      </c>
      <c r="M21" t="s">
        <v>9</v>
      </c>
      <c r="O21" t="s">
        <v>35</v>
      </c>
      <c r="P21" t="s">
        <v>33</v>
      </c>
      <c r="Q21" t="s">
        <v>76</v>
      </c>
      <c r="R21" t="s">
        <v>64</v>
      </c>
      <c r="S21" t="s">
        <v>77</v>
      </c>
      <c r="T21" s="3">
        <v>290</v>
      </c>
      <c r="U21" s="3">
        <v>2</v>
      </c>
      <c r="V21" s="3">
        <f t="shared" si="0"/>
        <v>580</v>
      </c>
    </row>
    <row r="22" spans="1:42" x14ac:dyDescent="0.15">
      <c r="A22" t="s">
        <v>144</v>
      </c>
      <c r="C22" t="s">
        <v>185</v>
      </c>
      <c r="D22" s="23">
        <f>E22*0.9</f>
        <v>42750</v>
      </c>
      <c r="E22" s="23">
        <f>F22*0.95</f>
        <v>47500</v>
      </c>
      <c r="F22" s="23">
        <f t="shared" si="2"/>
        <v>50000</v>
      </c>
      <c r="G22" s="23">
        <f>F22*1.05</f>
        <v>52500</v>
      </c>
      <c r="M22" s="43" t="s">
        <v>9</v>
      </c>
      <c r="N22" s="43"/>
      <c r="O22" s="43" t="s">
        <v>35</v>
      </c>
      <c r="P22" s="43" t="s">
        <v>34</v>
      </c>
      <c r="Q22" s="43" t="s">
        <v>76</v>
      </c>
      <c r="R22" s="43" t="s">
        <v>65</v>
      </c>
      <c r="S22" s="43" t="s">
        <v>77</v>
      </c>
      <c r="T22" s="44">
        <v>305</v>
      </c>
      <c r="U22" s="44">
        <v>20</v>
      </c>
      <c r="V22" s="44">
        <f t="shared" si="0"/>
        <v>6100</v>
      </c>
    </row>
    <row r="23" spans="1:42" x14ac:dyDescent="0.15">
      <c r="A23" s="2" t="s">
        <v>145</v>
      </c>
      <c r="B23" s="2"/>
      <c r="C23" s="2" t="s">
        <v>185</v>
      </c>
      <c r="D23" s="67">
        <f>E23*0.9</f>
        <v>17100</v>
      </c>
      <c r="E23" s="67">
        <f>F23*0.95</f>
        <v>19000</v>
      </c>
      <c r="F23" s="67">
        <f t="shared" si="2"/>
        <v>20000</v>
      </c>
      <c r="G23" s="67">
        <f>F23*1.05</f>
        <v>21000</v>
      </c>
      <c r="M23" t="s">
        <v>9</v>
      </c>
      <c r="O23" t="s">
        <v>35</v>
      </c>
      <c r="P23" t="s">
        <v>42</v>
      </c>
      <c r="Q23" t="s">
        <v>78</v>
      </c>
      <c r="R23" t="s">
        <v>60</v>
      </c>
      <c r="T23" s="3">
        <v>180</v>
      </c>
      <c r="U23" s="3">
        <v>2</v>
      </c>
      <c r="V23" s="3">
        <f t="shared" si="0"/>
        <v>360</v>
      </c>
      <c r="AP23" s="22"/>
    </row>
    <row r="24" spans="1:42" x14ac:dyDescent="0.15">
      <c r="A24" s="18" t="s">
        <v>148</v>
      </c>
      <c r="B24" s="18"/>
      <c r="C24" s="18" t="s">
        <v>185</v>
      </c>
      <c r="D24" s="25">
        <f>E24*0.9</f>
        <v>17100</v>
      </c>
      <c r="E24" s="25">
        <f>F24*0.95</f>
        <v>19000</v>
      </c>
      <c r="F24" s="25">
        <f t="shared" si="2"/>
        <v>20000</v>
      </c>
      <c r="G24" s="25">
        <f>F24*1.05</f>
        <v>21000</v>
      </c>
      <c r="M24" s="2" t="s">
        <v>9</v>
      </c>
      <c r="N24" s="2"/>
      <c r="O24" s="2" t="s">
        <v>35</v>
      </c>
      <c r="P24" s="2" t="s">
        <v>43</v>
      </c>
      <c r="Q24" s="2" t="s">
        <v>78</v>
      </c>
      <c r="R24" s="2" t="s">
        <v>61</v>
      </c>
      <c r="S24" s="2" t="s">
        <v>79</v>
      </c>
      <c r="T24" s="4">
        <v>198</v>
      </c>
      <c r="U24" s="4">
        <v>3</v>
      </c>
      <c r="V24" s="4">
        <f t="shared" si="0"/>
        <v>594</v>
      </c>
      <c r="AP24" s="22"/>
    </row>
    <row r="25" spans="1:42" x14ac:dyDescent="0.15">
      <c r="A25" s="64" t="s">
        <v>146</v>
      </c>
      <c r="B25" s="65"/>
      <c r="C25" s="65" t="s">
        <v>185</v>
      </c>
      <c r="D25" s="66">
        <f t="shared" ref="D25:E25" si="3">SUM(D20:D24)</f>
        <v>161100</v>
      </c>
      <c r="E25" s="66">
        <f t="shared" si="3"/>
        <v>184500</v>
      </c>
      <c r="F25" s="66">
        <f t="shared" si="2"/>
        <v>200000</v>
      </c>
      <c r="G25" s="66">
        <f>SUM(G20:G24)</f>
        <v>213000</v>
      </c>
      <c r="M25" t="s">
        <v>9</v>
      </c>
      <c r="O25" t="s">
        <v>35</v>
      </c>
      <c r="P25" t="s">
        <v>44</v>
      </c>
      <c r="Q25" t="s">
        <v>78</v>
      </c>
      <c r="R25" t="s">
        <v>63</v>
      </c>
      <c r="S25" t="s">
        <v>79</v>
      </c>
      <c r="T25" s="3">
        <v>234</v>
      </c>
      <c r="U25" s="3">
        <v>2</v>
      </c>
      <c r="V25" s="3">
        <f t="shared" si="0"/>
        <v>468</v>
      </c>
    </row>
    <row r="26" spans="1:42" x14ac:dyDescent="0.15">
      <c r="A26" t="s">
        <v>316</v>
      </c>
      <c r="B26" t="s">
        <v>269</v>
      </c>
      <c r="C26" t="s">
        <v>186</v>
      </c>
      <c r="D26" s="22"/>
      <c r="E26" s="26">
        <f>E25/D25</f>
        <v>1.1452513966480447</v>
      </c>
      <c r="F26" s="26">
        <f t="shared" ref="F26:G26" si="4">F25/E25</f>
        <v>1.084010840108401</v>
      </c>
      <c r="G26" s="26">
        <f t="shared" si="4"/>
        <v>1.0649999999999999</v>
      </c>
      <c r="M26" s="2" t="s">
        <v>9</v>
      </c>
      <c r="N26" s="2"/>
      <c r="O26" s="2" t="s">
        <v>35</v>
      </c>
      <c r="P26" s="2" t="s">
        <v>45</v>
      </c>
      <c r="Q26" s="2" t="s">
        <v>78</v>
      </c>
      <c r="R26" s="2" t="s">
        <v>64</v>
      </c>
      <c r="S26" s="2" t="s">
        <v>79</v>
      </c>
      <c r="T26" s="4">
        <v>252.00000000000003</v>
      </c>
      <c r="U26" s="4">
        <v>60</v>
      </c>
      <c r="V26" s="4">
        <f t="shared" si="0"/>
        <v>15120.000000000002</v>
      </c>
    </row>
    <row r="27" spans="1:42" x14ac:dyDescent="0.15">
      <c r="B27" t="s">
        <v>270</v>
      </c>
      <c r="D27" s="22"/>
      <c r="E27" s="26">
        <f>E20/D20</f>
        <v>1.1764705882352942</v>
      </c>
      <c r="F27" s="26">
        <f t="shared" ref="F27:G27" si="5">F20/E20</f>
        <v>1.1111111111111112</v>
      </c>
      <c r="G27" s="26">
        <f t="shared" si="5"/>
        <v>1.1000000000000001</v>
      </c>
      <c r="M27" s="18" t="s">
        <v>9</v>
      </c>
      <c r="N27" s="18"/>
      <c r="O27" s="18" t="s">
        <v>35</v>
      </c>
      <c r="P27" s="18" t="s">
        <v>46</v>
      </c>
      <c r="Q27" s="18" t="s">
        <v>78</v>
      </c>
      <c r="R27" s="18" t="s">
        <v>65</v>
      </c>
      <c r="S27" s="18" t="s">
        <v>79</v>
      </c>
      <c r="T27" s="27">
        <v>270</v>
      </c>
      <c r="U27" s="27">
        <v>2</v>
      </c>
      <c r="V27" s="27">
        <f t="shared" si="0"/>
        <v>540</v>
      </c>
    </row>
    <row r="28" spans="1:42" x14ac:dyDescent="0.15">
      <c r="D28" s="22"/>
      <c r="E28" s="26"/>
      <c r="F28" s="26"/>
      <c r="G28" s="26"/>
      <c r="M28" s="2" t="s">
        <v>9</v>
      </c>
      <c r="N28" s="2"/>
      <c r="O28" s="2" t="s">
        <v>36</v>
      </c>
      <c r="P28" s="2" t="s">
        <v>37</v>
      </c>
      <c r="Q28" s="2" t="s">
        <v>67</v>
      </c>
      <c r="R28" s="2" t="s">
        <v>139</v>
      </c>
      <c r="S28" s="2" t="s">
        <v>138</v>
      </c>
      <c r="T28" s="4">
        <v>240</v>
      </c>
      <c r="U28" s="4">
        <v>20</v>
      </c>
      <c r="V28" s="4">
        <f t="shared" si="0"/>
        <v>4800</v>
      </c>
    </row>
    <row r="29" spans="1:42" x14ac:dyDescent="0.15">
      <c r="D29" s="22"/>
      <c r="E29" s="22"/>
      <c r="F29" s="22"/>
      <c r="G29" s="22"/>
      <c r="M29" s="18" t="s">
        <v>9</v>
      </c>
      <c r="N29" s="18"/>
      <c r="O29" s="18" t="s">
        <v>36</v>
      </c>
      <c r="P29" s="18" t="s">
        <v>38</v>
      </c>
      <c r="Q29" s="18" t="s">
        <v>67</v>
      </c>
      <c r="R29" s="18" t="s">
        <v>64</v>
      </c>
      <c r="S29" s="18" t="s">
        <v>70</v>
      </c>
      <c r="T29" s="27">
        <v>250</v>
      </c>
      <c r="U29" s="27">
        <v>80</v>
      </c>
      <c r="V29" s="27">
        <f t="shared" si="0"/>
        <v>20000</v>
      </c>
    </row>
    <row r="30" spans="1:42" x14ac:dyDescent="0.15">
      <c r="M30" s="2" t="s">
        <v>9</v>
      </c>
      <c r="N30" s="2"/>
      <c r="O30" s="2" t="s">
        <v>36</v>
      </c>
      <c r="P30" s="2" t="s">
        <v>39</v>
      </c>
      <c r="Q30" s="2" t="s">
        <v>68</v>
      </c>
      <c r="R30" s="2" t="s">
        <v>141</v>
      </c>
      <c r="S30" s="2" t="s">
        <v>140</v>
      </c>
      <c r="T30" s="4">
        <v>238.79999999999998</v>
      </c>
      <c r="U30" s="4">
        <v>4</v>
      </c>
      <c r="V30" s="4">
        <f t="shared" si="0"/>
        <v>955.19999999999993</v>
      </c>
    </row>
    <row r="31" spans="1:42" x14ac:dyDescent="0.15">
      <c r="M31" t="s">
        <v>9</v>
      </c>
      <c r="O31" t="s">
        <v>36</v>
      </c>
      <c r="P31" t="s">
        <v>40</v>
      </c>
      <c r="Q31" t="s">
        <v>68</v>
      </c>
      <c r="R31" t="s">
        <v>64</v>
      </c>
      <c r="S31" t="s">
        <v>71</v>
      </c>
      <c r="T31" s="3">
        <v>255</v>
      </c>
      <c r="U31" s="3">
        <v>120</v>
      </c>
      <c r="V31" s="3">
        <f t="shared" si="0"/>
        <v>30600</v>
      </c>
    </row>
    <row r="32" spans="1:42" x14ac:dyDescent="0.15">
      <c r="M32" s="43" t="s">
        <v>9</v>
      </c>
      <c r="N32" s="43"/>
      <c r="O32" s="43" t="s">
        <v>36</v>
      </c>
      <c r="P32" s="43" t="s">
        <v>41</v>
      </c>
      <c r="Q32" s="43" t="s">
        <v>68</v>
      </c>
      <c r="R32" s="43" t="s">
        <v>65</v>
      </c>
      <c r="S32" s="43" t="s">
        <v>80</v>
      </c>
      <c r="T32" s="44">
        <v>268</v>
      </c>
      <c r="U32" s="44">
        <v>40</v>
      </c>
      <c r="V32" s="44">
        <f t="shared" si="0"/>
        <v>10720</v>
      </c>
      <c r="X32" s="21" t="s">
        <v>342</v>
      </c>
      <c r="Y32" s="21"/>
      <c r="Z32" s="21"/>
      <c r="AA32" s="52"/>
      <c r="AB32" s="52"/>
      <c r="AC32" s="52"/>
      <c r="AD32" s="21" t="s">
        <v>343</v>
      </c>
    </row>
    <row r="33" spans="1:30" x14ac:dyDescent="0.15">
      <c r="M33" t="s">
        <v>9</v>
      </c>
      <c r="O33" t="s">
        <v>36</v>
      </c>
      <c r="P33" t="s">
        <v>47</v>
      </c>
      <c r="Q33" t="s">
        <v>74</v>
      </c>
      <c r="R33" t="s">
        <v>60</v>
      </c>
      <c r="S33" t="s">
        <v>81</v>
      </c>
      <c r="T33" s="3">
        <v>234</v>
      </c>
      <c r="U33" s="3">
        <v>40</v>
      </c>
      <c r="V33" s="3">
        <f t="shared" si="0"/>
        <v>9360</v>
      </c>
    </row>
    <row r="34" spans="1:30" x14ac:dyDescent="0.15">
      <c r="M34" s="2" t="s">
        <v>9</v>
      </c>
      <c r="N34" s="2"/>
      <c r="O34" s="2" t="s">
        <v>36</v>
      </c>
      <c r="P34" s="2" t="s">
        <v>48</v>
      </c>
      <c r="Q34" s="2" t="s">
        <v>74</v>
      </c>
      <c r="R34" s="2" t="s">
        <v>61</v>
      </c>
      <c r="S34" s="2" t="s">
        <v>82</v>
      </c>
      <c r="T34" s="4">
        <v>277.2</v>
      </c>
      <c r="U34" s="4">
        <v>40</v>
      </c>
      <c r="V34" s="4">
        <f t="shared" si="0"/>
        <v>11088</v>
      </c>
      <c r="X34" s="21" t="s">
        <v>305</v>
      </c>
    </row>
    <row r="35" spans="1:30" x14ac:dyDescent="0.15">
      <c r="M35" t="s">
        <v>9</v>
      </c>
      <c r="O35" t="s">
        <v>36</v>
      </c>
      <c r="P35" t="s">
        <v>49</v>
      </c>
      <c r="Q35" t="s">
        <v>74</v>
      </c>
      <c r="R35" t="s">
        <v>63</v>
      </c>
      <c r="S35" t="s">
        <v>83</v>
      </c>
      <c r="T35" s="3">
        <v>298.8</v>
      </c>
      <c r="U35" s="3">
        <v>6</v>
      </c>
      <c r="V35" s="3">
        <f t="shared" si="0"/>
        <v>1792.8000000000002</v>
      </c>
      <c r="X35" s="56"/>
      <c r="Y35" s="57"/>
      <c r="Z35" s="58"/>
      <c r="AA35" s="57" t="s">
        <v>153</v>
      </c>
      <c r="AB35" s="59" t="s">
        <v>154</v>
      </c>
      <c r="AC35" s="90" t="s">
        <v>155</v>
      </c>
      <c r="AD35" s="59" t="s">
        <v>156</v>
      </c>
    </row>
    <row r="36" spans="1:30" x14ac:dyDescent="0.15">
      <c r="M36" s="2" t="s">
        <v>9</v>
      </c>
      <c r="N36" s="2"/>
      <c r="O36" s="2" t="s">
        <v>36</v>
      </c>
      <c r="P36" s="2" t="s">
        <v>50</v>
      </c>
      <c r="Q36" s="2" t="s">
        <v>74</v>
      </c>
      <c r="R36" s="2" t="s">
        <v>64</v>
      </c>
      <c r="S36" s="2" t="s">
        <v>84</v>
      </c>
      <c r="T36" s="4">
        <v>320.39999999999998</v>
      </c>
      <c r="U36" s="4">
        <v>10</v>
      </c>
      <c r="V36" s="4">
        <f t="shared" si="0"/>
        <v>3204</v>
      </c>
      <c r="X36" s="60" t="s">
        <v>167</v>
      </c>
      <c r="Y36" s="10"/>
      <c r="Z36" s="33" t="s">
        <v>147</v>
      </c>
      <c r="AA36" s="88">
        <v>200000</v>
      </c>
      <c r="AB36" s="36">
        <v>150000</v>
      </c>
      <c r="AC36" s="88">
        <v>1800000</v>
      </c>
      <c r="AD36" s="36">
        <v>20000</v>
      </c>
    </row>
    <row r="37" spans="1:30" x14ac:dyDescent="0.15">
      <c r="M37" s="18" t="s">
        <v>9</v>
      </c>
      <c r="N37" s="18"/>
      <c r="O37" s="18" t="s">
        <v>36</v>
      </c>
      <c r="P37" s="18" t="s">
        <v>51</v>
      </c>
      <c r="Q37" s="18" t="s">
        <v>74</v>
      </c>
      <c r="R37" s="18" t="s">
        <v>65</v>
      </c>
      <c r="S37" s="18" t="s">
        <v>85</v>
      </c>
      <c r="T37" s="27">
        <v>326</v>
      </c>
      <c r="U37" s="27">
        <v>4</v>
      </c>
      <c r="V37" s="27">
        <f t="shared" si="0"/>
        <v>1304</v>
      </c>
      <c r="X37" s="60" t="s">
        <v>166</v>
      </c>
      <c r="Y37" s="61"/>
      <c r="Z37" s="33" t="s">
        <v>147</v>
      </c>
      <c r="AA37" s="88">
        <v>150000</v>
      </c>
      <c r="AB37" s="36">
        <v>50000</v>
      </c>
      <c r="AC37" s="88">
        <v>500000</v>
      </c>
      <c r="AD37" s="36">
        <v>20000</v>
      </c>
    </row>
    <row r="38" spans="1:30" x14ac:dyDescent="0.15">
      <c r="M38" s="2" t="s">
        <v>9</v>
      </c>
      <c r="N38" s="2"/>
      <c r="O38" s="2" t="s">
        <v>36</v>
      </c>
      <c r="P38" s="2" t="s">
        <v>52</v>
      </c>
      <c r="Q38" s="2" t="s">
        <v>76</v>
      </c>
      <c r="R38" s="2" t="s">
        <v>86</v>
      </c>
      <c r="S38" s="2"/>
      <c r="T38" s="4">
        <v>198</v>
      </c>
      <c r="U38" s="4">
        <v>10</v>
      </c>
      <c r="V38" s="4">
        <f t="shared" si="0"/>
        <v>1980</v>
      </c>
      <c r="X38" s="60" t="s">
        <v>157</v>
      </c>
      <c r="Y38" s="61"/>
      <c r="Z38" s="33" t="s">
        <v>147</v>
      </c>
      <c r="AA38" s="88">
        <v>8000</v>
      </c>
      <c r="AB38" s="36">
        <v>5000</v>
      </c>
      <c r="AC38" s="88">
        <v>40000</v>
      </c>
      <c r="AD38" s="36">
        <v>1200</v>
      </c>
    </row>
    <row r="39" spans="1:30" x14ac:dyDescent="0.15">
      <c r="M39" t="s">
        <v>9</v>
      </c>
      <c r="O39" t="s">
        <v>36</v>
      </c>
      <c r="P39" t="s">
        <v>53</v>
      </c>
      <c r="Q39" t="s">
        <v>76</v>
      </c>
      <c r="R39" t="s">
        <v>60</v>
      </c>
      <c r="S39" t="s">
        <v>87</v>
      </c>
      <c r="T39" s="3">
        <v>210</v>
      </c>
      <c r="U39" s="3">
        <v>30</v>
      </c>
      <c r="V39" s="3">
        <f t="shared" si="0"/>
        <v>6300</v>
      </c>
      <c r="X39" s="60" t="s">
        <v>322</v>
      </c>
      <c r="Y39" s="10"/>
      <c r="Z39" s="33"/>
      <c r="AA39" s="26">
        <v>0.12372600875361511</v>
      </c>
      <c r="AB39" s="93">
        <v>7.7328755471009453E-2</v>
      </c>
      <c r="AC39" s="26">
        <v>0.61863004376807562</v>
      </c>
      <c r="AD39" s="93">
        <v>1.8558901313042268E-2</v>
      </c>
    </row>
    <row r="40" spans="1:30" x14ac:dyDescent="0.15">
      <c r="M40" s="43" t="s">
        <v>9</v>
      </c>
      <c r="N40" s="43"/>
      <c r="O40" s="43" t="s">
        <v>36</v>
      </c>
      <c r="P40" s="43" t="s">
        <v>54</v>
      </c>
      <c r="Q40" s="43" t="s">
        <v>76</v>
      </c>
      <c r="R40" s="43" t="s">
        <v>61</v>
      </c>
      <c r="S40" s="43" t="s">
        <v>88</v>
      </c>
      <c r="T40" s="44">
        <v>223</v>
      </c>
      <c r="U40" s="44">
        <v>10</v>
      </c>
      <c r="V40" s="44">
        <f t="shared" si="0"/>
        <v>2230</v>
      </c>
      <c r="X40" s="87" t="s">
        <v>307</v>
      </c>
      <c r="Y40" s="53"/>
      <c r="Z40" s="54"/>
      <c r="AA40" s="89">
        <f>ＰＴ!C9/Ｄａｔａ!AA38/1000</f>
        <v>0.23672940000000003</v>
      </c>
      <c r="AB40" s="86">
        <f>ＰＴ!C10/Ｄａｔａ!AB38/1000</f>
        <v>0.30322080000000001</v>
      </c>
      <c r="AC40" s="91">
        <f>ＰＴ!C11/Ｄａｔａ!AC38/1000</f>
        <v>1.1739599999999999E-2</v>
      </c>
      <c r="AD40" s="92">
        <v>0</v>
      </c>
    </row>
    <row r="41" spans="1:30" x14ac:dyDescent="0.15">
      <c r="M41" t="s">
        <v>9</v>
      </c>
      <c r="O41" t="s">
        <v>56</v>
      </c>
      <c r="P41" t="s">
        <v>105</v>
      </c>
      <c r="Q41" t="s">
        <v>99</v>
      </c>
      <c r="R41" t="s">
        <v>64</v>
      </c>
      <c r="T41" s="3">
        <v>357.59999999999997</v>
      </c>
      <c r="U41" s="3">
        <v>20</v>
      </c>
      <c r="V41" s="3">
        <f t="shared" si="0"/>
        <v>7151.9999999999991</v>
      </c>
      <c r="X41" s="60" t="s">
        <v>308</v>
      </c>
      <c r="Y41" s="61"/>
      <c r="Z41" s="33"/>
      <c r="AA41" s="37" t="s">
        <v>161</v>
      </c>
      <c r="AB41" s="37" t="s">
        <v>311</v>
      </c>
      <c r="AC41" s="37" t="s">
        <v>161</v>
      </c>
      <c r="AD41" s="35" t="s">
        <v>161</v>
      </c>
    </row>
    <row r="42" spans="1:30" x14ac:dyDescent="0.15">
      <c r="A42" s="21" t="s">
        <v>341</v>
      </c>
      <c r="M42" s="43" t="s">
        <v>9</v>
      </c>
      <c r="N42" s="43"/>
      <c r="O42" s="43" t="s">
        <v>56</v>
      </c>
      <c r="P42" s="43" t="s">
        <v>106</v>
      </c>
      <c r="Q42" s="43" t="s">
        <v>101</v>
      </c>
      <c r="R42" s="43" t="s">
        <v>64</v>
      </c>
      <c r="S42" s="43"/>
      <c r="T42" s="44">
        <v>396</v>
      </c>
      <c r="U42" s="44">
        <v>20</v>
      </c>
      <c r="V42" s="44">
        <f t="shared" si="0"/>
        <v>7920</v>
      </c>
      <c r="X42" s="62" t="s">
        <v>162</v>
      </c>
      <c r="Y42" s="20"/>
      <c r="Z42" s="34"/>
      <c r="AA42" s="38" t="s">
        <v>149</v>
      </c>
      <c r="AB42" s="38" t="s">
        <v>149</v>
      </c>
      <c r="AC42" s="85" t="s">
        <v>192</v>
      </c>
      <c r="AD42" s="32" t="s">
        <v>295</v>
      </c>
    </row>
    <row r="43" spans="1:30" x14ac:dyDescent="0.15">
      <c r="M43" t="s">
        <v>55</v>
      </c>
      <c r="O43" t="s">
        <v>35</v>
      </c>
      <c r="P43" t="s">
        <v>107</v>
      </c>
      <c r="Q43" t="s">
        <v>113</v>
      </c>
      <c r="R43" t="s">
        <v>102</v>
      </c>
      <c r="T43" s="3">
        <v>660</v>
      </c>
      <c r="U43" s="3">
        <v>3</v>
      </c>
      <c r="V43" s="3">
        <f t="shared" si="0"/>
        <v>1980</v>
      </c>
      <c r="X43" s="60" t="s">
        <v>163</v>
      </c>
      <c r="Y43" s="61"/>
      <c r="Z43" s="33"/>
      <c r="AA43" s="37" t="s">
        <v>170</v>
      </c>
      <c r="AB43" s="37" t="s">
        <v>164</v>
      </c>
      <c r="AC43" s="37" t="s">
        <v>306</v>
      </c>
      <c r="AD43" s="35" t="s">
        <v>295</v>
      </c>
    </row>
    <row r="44" spans="1:30" x14ac:dyDescent="0.15">
      <c r="A44" s="21" t="s">
        <v>303</v>
      </c>
      <c r="F44" s="21" t="s">
        <v>317</v>
      </c>
      <c r="M44" s="2" t="s">
        <v>55</v>
      </c>
      <c r="N44" s="2"/>
      <c r="O44" s="2" t="s">
        <v>56</v>
      </c>
      <c r="P44" s="2" t="s">
        <v>108</v>
      </c>
      <c r="Q44" s="2" t="s">
        <v>113</v>
      </c>
      <c r="R44" s="2" t="s">
        <v>102</v>
      </c>
      <c r="S44" s="2"/>
      <c r="T44" s="4">
        <v>648</v>
      </c>
      <c r="U44" s="4">
        <v>5</v>
      </c>
      <c r="V44" s="4">
        <f t="shared" si="0"/>
        <v>3240</v>
      </c>
      <c r="X44" s="60"/>
      <c r="Y44" s="10"/>
      <c r="Z44" s="33"/>
      <c r="AA44" s="37" t="s">
        <v>169</v>
      </c>
      <c r="AB44" s="37" t="s">
        <v>168</v>
      </c>
      <c r="AC44" s="37" t="s">
        <v>168</v>
      </c>
      <c r="AD44" s="35" t="s">
        <v>165</v>
      </c>
    </row>
    <row r="45" spans="1:30" x14ac:dyDescent="0.15">
      <c r="A45" s="55"/>
      <c r="B45" s="55" t="s">
        <v>300</v>
      </c>
      <c r="C45" s="83" t="s">
        <v>302</v>
      </c>
      <c r="F45" s="15"/>
      <c r="G45" s="15" t="s">
        <v>6</v>
      </c>
      <c r="H45">
        <v>102</v>
      </c>
      <c r="I45" t="s">
        <v>7</v>
      </c>
      <c r="M45" s="18" t="s">
        <v>55</v>
      </c>
      <c r="N45" s="18"/>
      <c r="O45" s="18" t="s">
        <v>56</v>
      </c>
      <c r="P45" s="18" t="s">
        <v>57</v>
      </c>
      <c r="Q45" s="18" t="s">
        <v>67</v>
      </c>
      <c r="R45" s="18" t="s">
        <v>114</v>
      </c>
      <c r="S45" s="18" t="s">
        <v>137</v>
      </c>
      <c r="T45" s="27">
        <v>780</v>
      </c>
      <c r="U45" s="27">
        <v>20</v>
      </c>
      <c r="V45" s="27">
        <f t="shared" si="0"/>
        <v>15600</v>
      </c>
      <c r="X45" s="62"/>
      <c r="Y45" s="18"/>
      <c r="Z45" s="34"/>
      <c r="AA45" s="38"/>
      <c r="AB45" s="38"/>
      <c r="AC45" s="38" t="s">
        <v>171</v>
      </c>
      <c r="AD45" s="32" t="s">
        <v>169</v>
      </c>
    </row>
    <row r="46" spans="1:30" x14ac:dyDescent="0.15">
      <c r="A46" t="s">
        <v>296</v>
      </c>
      <c r="B46" s="30">
        <v>0.25</v>
      </c>
      <c r="C46" s="30">
        <v>0.19503033805258596</v>
      </c>
      <c r="F46" s="84"/>
      <c r="G46" s="84" t="s">
        <v>2</v>
      </c>
      <c r="H46" s="2">
        <v>70</v>
      </c>
      <c r="I46" s="2" t="s">
        <v>7</v>
      </c>
      <c r="M46" s="2" t="s">
        <v>58</v>
      </c>
      <c r="N46" s="2"/>
      <c r="O46" s="2" t="s">
        <v>35</v>
      </c>
      <c r="P46" s="2" t="s">
        <v>109</v>
      </c>
      <c r="Q46" s="2" t="s">
        <v>96</v>
      </c>
      <c r="R46" s="2" t="s">
        <v>95</v>
      </c>
      <c r="S46" s="2"/>
      <c r="T46" s="4">
        <v>300</v>
      </c>
      <c r="U46" s="4">
        <v>10</v>
      </c>
      <c r="V46" s="4">
        <f t="shared" si="0"/>
        <v>3000</v>
      </c>
      <c r="X46" s="60" t="s">
        <v>198</v>
      </c>
      <c r="Y46" s="61"/>
      <c r="Z46" s="33"/>
      <c r="AA46" s="37" t="s">
        <v>202</v>
      </c>
      <c r="AB46" s="37" t="s">
        <v>204</v>
      </c>
      <c r="AC46" s="37" t="s">
        <v>199</v>
      </c>
      <c r="AD46" s="35" t="s">
        <v>200</v>
      </c>
    </row>
    <row r="47" spans="1:30" x14ac:dyDescent="0.15">
      <c r="A47" s="2" t="s">
        <v>297</v>
      </c>
      <c r="B47" s="41">
        <v>0.2</v>
      </c>
      <c r="C47" s="41">
        <v>0.16758162380814792</v>
      </c>
      <c r="F47" s="15"/>
      <c r="G47" s="15" t="s">
        <v>1</v>
      </c>
      <c r="H47">
        <v>46</v>
      </c>
      <c r="I47" t="s">
        <v>7</v>
      </c>
      <c r="M47" t="s">
        <v>58</v>
      </c>
      <c r="O47" t="s">
        <v>35</v>
      </c>
      <c r="P47" t="s">
        <v>110</v>
      </c>
      <c r="Q47" t="s">
        <v>97</v>
      </c>
      <c r="R47" t="s">
        <v>94</v>
      </c>
      <c r="T47" s="3">
        <v>600</v>
      </c>
      <c r="U47" s="3">
        <v>10</v>
      </c>
      <c r="V47" s="3">
        <f t="shared" si="0"/>
        <v>6000</v>
      </c>
      <c r="X47" s="62"/>
      <c r="Y47" s="18"/>
      <c r="Z47" s="34"/>
      <c r="AA47" s="85" t="s">
        <v>203</v>
      </c>
      <c r="AB47" s="38" t="s">
        <v>205</v>
      </c>
      <c r="AC47" s="38" t="s">
        <v>310</v>
      </c>
      <c r="AD47" s="32" t="s">
        <v>201</v>
      </c>
    </row>
    <row r="48" spans="1:30" x14ac:dyDescent="0.15">
      <c r="A48" t="s">
        <v>299</v>
      </c>
      <c r="B48" s="30">
        <v>0.1</v>
      </c>
      <c r="C48" s="30">
        <v>8.6680150245593765E-2</v>
      </c>
      <c r="F48" s="84"/>
      <c r="G48" s="84" t="s">
        <v>3</v>
      </c>
      <c r="H48" s="2">
        <v>38</v>
      </c>
      <c r="I48" s="2" t="s">
        <v>7</v>
      </c>
      <c r="M48" s="43" t="s">
        <v>58</v>
      </c>
      <c r="N48" s="43"/>
      <c r="O48" s="43" t="s">
        <v>36</v>
      </c>
      <c r="P48" s="43" t="s">
        <v>187</v>
      </c>
      <c r="Q48" s="43" t="s">
        <v>97</v>
      </c>
      <c r="R48" s="43" t="s">
        <v>323</v>
      </c>
      <c r="S48" s="43" t="s">
        <v>120</v>
      </c>
      <c r="T48" s="44">
        <v>480</v>
      </c>
      <c r="U48" s="44">
        <v>40</v>
      </c>
      <c r="V48" s="44">
        <f t="shared" ref="V48:V51" si="6">U48*T48</f>
        <v>19200</v>
      </c>
      <c r="X48" s="60" t="s">
        <v>309</v>
      </c>
      <c r="Y48" s="61"/>
      <c r="Z48" s="33"/>
      <c r="AA48" s="37" t="s">
        <v>179</v>
      </c>
      <c r="AB48" s="37" t="s">
        <v>181</v>
      </c>
      <c r="AC48" s="37" t="s">
        <v>183</v>
      </c>
      <c r="AD48" s="35" t="s">
        <v>184</v>
      </c>
    </row>
    <row r="49" spans="1:30" x14ac:dyDescent="0.15">
      <c r="A49" s="2" t="s">
        <v>298</v>
      </c>
      <c r="B49" s="41">
        <v>0.06</v>
      </c>
      <c r="C49" s="41">
        <v>0.26004045073678128</v>
      </c>
      <c r="F49" s="15"/>
      <c r="G49" s="15" t="s">
        <v>0</v>
      </c>
      <c r="H49">
        <v>25</v>
      </c>
      <c r="I49" t="s">
        <v>7</v>
      </c>
      <c r="M49" t="s">
        <v>58</v>
      </c>
      <c r="O49" t="s">
        <v>35</v>
      </c>
      <c r="P49" t="s">
        <v>188</v>
      </c>
      <c r="Q49" t="s">
        <v>68</v>
      </c>
      <c r="R49" t="s">
        <v>288</v>
      </c>
      <c r="S49" t="s">
        <v>116</v>
      </c>
      <c r="T49" s="3">
        <v>960</v>
      </c>
      <c r="U49" s="3">
        <v>5</v>
      </c>
      <c r="V49" s="3">
        <f t="shared" si="6"/>
        <v>4800</v>
      </c>
      <c r="X49" s="62"/>
      <c r="Y49" s="18"/>
      <c r="Z49" s="34"/>
      <c r="AA49" s="38" t="s">
        <v>180</v>
      </c>
      <c r="AB49" s="38" t="s">
        <v>182</v>
      </c>
      <c r="AC49" s="38" t="s">
        <v>255</v>
      </c>
      <c r="AD49" s="32"/>
    </row>
    <row r="50" spans="1:30" x14ac:dyDescent="0.15">
      <c r="A50" t="s">
        <v>312</v>
      </c>
      <c r="B50" s="30">
        <v>0.04</v>
      </c>
      <c r="C50" s="30">
        <v>0.10863912164114418</v>
      </c>
      <c r="F50" s="84"/>
      <c r="G50" s="84" t="s">
        <v>260</v>
      </c>
      <c r="H50" s="2">
        <v>21</v>
      </c>
      <c r="I50" s="2" t="s">
        <v>7</v>
      </c>
      <c r="M50" s="2" t="s">
        <v>58</v>
      </c>
      <c r="N50" s="2"/>
      <c r="O50" s="2" t="s">
        <v>36</v>
      </c>
      <c r="P50" s="2" t="s">
        <v>189</v>
      </c>
      <c r="Q50" s="2" t="s">
        <v>68</v>
      </c>
      <c r="R50" s="2" t="s">
        <v>289</v>
      </c>
      <c r="S50" s="2" t="s">
        <v>191</v>
      </c>
      <c r="T50" s="4">
        <v>936</v>
      </c>
      <c r="U50" s="4">
        <v>3</v>
      </c>
      <c r="V50" s="4">
        <f t="shared" si="6"/>
        <v>2808</v>
      </c>
    </row>
    <row r="51" spans="1:30" x14ac:dyDescent="0.15">
      <c r="A51" s="43" t="s">
        <v>301</v>
      </c>
      <c r="B51" s="45">
        <f>1-SUM(B46:B50)</f>
        <v>0.34999999999999987</v>
      </c>
      <c r="C51" s="45">
        <v>0.18202831551574689</v>
      </c>
      <c r="F51" s="15"/>
      <c r="G51" s="15" t="s">
        <v>261</v>
      </c>
      <c r="H51">
        <v>16</v>
      </c>
      <c r="I51" t="s">
        <v>7</v>
      </c>
      <c r="M51" s="18" t="s">
        <v>58</v>
      </c>
      <c r="N51" s="18"/>
      <c r="O51" s="18" t="s">
        <v>56</v>
      </c>
      <c r="P51" s="18" t="s">
        <v>190</v>
      </c>
      <c r="Q51" s="18" t="s">
        <v>68</v>
      </c>
      <c r="R51" s="18" t="s">
        <v>289</v>
      </c>
      <c r="S51" s="18" t="s">
        <v>191</v>
      </c>
      <c r="T51" s="27">
        <v>900</v>
      </c>
      <c r="U51" s="27">
        <v>3</v>
      </c>
      <c r="V51" s="27">
        <f t="shared" si="6"/>
        <v>2700</v>
      </c>
      <c r="X51" s="21" t="s">
        <v>336</v>
      </c>
      <c r="AC51"/>
      <c r="AD51"/>
    </row>
    <row r="52" spans="1:30" ht="14.25" thickBot="1" x14ac:dyDescent="0.2">
      <c r="F52" s="84"/>
      <c r="G52" s="84" t="s">
        <v>262</v>
      </c>
      <c r="H52" s="2">
        <v>16</v>
      </c>
      <c r="I52" s="2" t="s">
        <v>7</v>
      </c>
      <c r="M52" s="1" t="s">
        <v>58</v>
      </c>
      <c r="N52" s="1"/>
      <c r="O52" s="1" t="s">
        <v>56</v>
      </c>
      <c r="P52" s="1" t="s">
        <v>118</v>
      </c>
      <c r="Q52" s="1" t="s">
        <v>92</v>
      </c>
      <c r="R52" s="1" t="s">
        <v>94</v>
      </c>
      <c r="S52" s="1" t="s">
        <v>93</v>
      </c>
      <c r="T52" s="17">
        <v>840</v>
      </c>
      <c r="U52" s="17">
        <v>3</v>
      </c>
      <c r="V52" s="17">
        <f t="shared" si="0"/>
        <v>2520</v>
      </c>
      <c r="X52" t="s">
        <v>276</v>
      </c>
      <c r="AC52"/>
      <c r="AD52"/>
    </row>
    <row r="53" spans="1:30" ht="14.25" thickTop="1" x14ac:dyDescent="0.15">
      <c r="F53" s="15"/>
      <c r="G53" s="15" t="s">
        <v>263</v>
      </c>
      <c r="H53">
        <v>12</v>
      </c>
      <c r="I53" t="s">
        <v>7</v>
      </c>
      <c r="M53" s="46" t="s">
        <v>89</v>
      </c>
      <c r="N53" s="46"/>
      <c r="O53" s="46" t="s">
        <v>90</v>
      </c>
      <c r="P53" s="46" t="s">
        <v>91</v>
      </c>
      <c r="Q53" s="46"/>
      <c r="R53" s="46"/>
      <c r="S53" s="46"/>
      <c r="T53" s="47">
        <f>V53/U53</f>
        <v>290.99333933393336</v>
      </c>
      <c r="U53" s="47">
        <f>SUM(U3:U52)</f>
        <v>1111</v>
      </c>
      <c r="V53" s="47">
        <f>SUM(V3:V52)</f>
        <v>323293.59999999998</v>
      </c>
      <c r="X53" s="63" t="s">
        <v>197</v>
      </c>
      <c r="Y53" s="71" t="s">
        <v>193</v>
      </c>
      <c r="Z53" s="71" t="s">
        <v>194</v>
      </c>
      <c r="AA53" s="72" t="s">
        <v>277</v>
      </c>
      <c r="AB53" s="72" t="s">
        <v>278</v>
      </c>
      <c r="AC53"/>
      <c r="AD53"/>
    </row>
    <row r="54" spans="1:30" x14ac:dyDescent="0.15">
      <c r="F54" s="84"/>
      <c r="G54" s="84" t="s">
        <v>4</v>
      </c>
      <c r="H54" s="2">
        <v>10</v>
      </c>
      <c r="I54" s="2" t="s">
        <v>7</v>
      </c>
      <c r="V54" s="3"/>
      <c r="X54" t="s">
        <v>153</v>
      </c>
      <c r="Y54" t="s">
        <v>18</v>
      </c>
      <c r="Z54" t="s">
        <v>64</v>
      </c>
      <c r="AA54" s="3">
        <f>T6</f>
        <v>268.8</v>
      </c>
      <c r="AB54" s="3">
        <f>U6</f>
        <v>160</v>
      </c>
      <c r="AC54"/>
      <c r="AD54"/>
    </row>
    <row r="55" spans="1:30" x14ac:dyDescent="0.15">
      <c r="F55" s="15"/>
      <c r="G55" s="15" t="s">
        <v>264</v>
      </c>
      <c r="H55">
        <v>8</v>
      </c>
      <c r="I55" t="s">
        <v>7</v>
      </c>
      <c r="M55" t="s">
        <v>335</v>
      </c>
      <c r="V55" s="3"/>
      <c r="X55" s="2" t="s">
        <v>154</v>
      </c>
      <c r="Y55" s="13" t="s">
        <v>38</v>
      </c>
      <c r="Z55" s="13" t="s">
        <v>64</v>
      </c>
      <c r="AA55" s="39">
        <f>T29</f>
        <v>250</v>
      </c>
      <c r="AB55" s="39">
        <f>U29</f>
        <v>80</v>
      </c>
      <c r="AC55"/>
      <c r="AD55"/>
    </row>
    <row r="56" spans="1:30" x14ac:dyDescent="0.15">
      <c r="F56" s="84"/>
      <c r="G56" s="84" t="s">
        <v>265</v>
      </c>
      <c r="H56" s="2">
        <v>7</v>
      </c>
      <c r="I56" s="2" t="s">
        <v>7</v>
      </c>
      <c r="N56" t="s">
        <v>293</v>
      </c>
      <c r="V56" s="3"/>
      <c r="X56" t="s">
        <v>155</v>
      </c>
      <c r="Y56" s="14" t="s">
        <v>195</v>
      </c>
      <c r="Z56" s="10" t="s">
        <v>64</v>
      </c>
      <c r="AA56">
        <v>245</v>
      </c>
      <c r="AC56"/>
      <c r="AD56"/>
    </row>
    <row r="57" spans="1:30" x14ac:dyDescent="0.15">
      <c r="F57" s="15"/>
      <c r="G57" s="15" t="s">
        <v>266</v>
      </c>
      <c r="H57">
        <v>5</v>
      </c>
      <c r="I57" t="s">
        <v>7</v>
      </c>
      <c r="N57" t="s">
        <v>294</v>
      </c>
      <c r="V57" s="3"/>
      <c r="X57" s="2" t="s">
        <v>156</v>
      </c>
      <c r="Y57" s="13" t="s">
        <v>196</v>
      </c>
      <c r="Z57" s="13" t="s">
        <v>64</v>
      </c>
      <c r="AA57" s="2">
        <v>230</v>
      </c>
      <c r="AB57" s="42"/>
    </row>
    <row r="58" spans="1:30" x14ac:dyDescent="0.15">
      <c r="F58" s="84"/>
      <c r="G58" s="84" t="s">
        <v>267</v>
      </c>
      <c r="H58" s="2">
        <v>3</v>
      </c>
      <c r="I58" s="2" t="s">
        <v>7</v>
      </c>
      <c r="N58" t="s">
        <v>292</v>
      </c>
      <c r="V58" s="3"/>
      <c r="X58" t="s">
        <v>279</v>
      </c>
      <c r="AA58"/>
    </row>
    <row r="59" spans="1:30" x14ac:dyDescent="0.15">
      <c r="F59" s="20"/>
      <c r="G59" s="20" t="s">
        <v>5</v>
      </c>
      <c r="H59" s="18">
        <v>1</v>
      </c>
      <c r="I59" s="18" t="s">
        <v>7</v>
      </c>
      <c r="N59" t="s">
        <v>291</v>
      </c>
      <c r="V59" s="3"/>
      <c r="X59" s="63" t="s">
        <v>197</v>
      </c>
      <c r="Y59" s="71" t="s">
        <v>193</v>
      </c>
      <c r="Z59" s="71" t="s">
        <v>194</v>
      </c>
      <c r="AA59" s="72" t="s">
        <v>277</v>
      </c>
      <c r="AB59" s="72" t="s">
        <v>278</v>
      </c>
    </row>
    <row r="60" spans="1:30" x14ac:dyDescent="0.15">
      <c r="F60" s="84"/>
      <c r="G60" s="84" t="s">
        <v>8</v>
      </c>
      <c r="H60" s="2">
        <f>SUM(H45:H59)</f>
        <v>380</v>
      </c>
      <c r="I60" s="2" t="s">
        <v>7</v>
      </c>
      <c r="V60" s="3"/>
      <c r="X60" t="s">
        <v>153</v>
      </c>
      <c r="Y60" t="s">
        <v>23</v>
      </c>
      <c r="Z60" s="10" t="s">
        <v>64</v>
      </c>
      <c r="AA60" s="3">
        <f>T11</f>
        <v>270</v>
      </c>
      <c r="AB60" s="3">
        <v>100</v>
      </c>
    </row>
    <row r="61" spans="1:30" x14ac:dyDescent="0.15">
      <c r="G61" t="s">
        <v>259</v>
      </c>
      <c r="M61" t="s">
        <v>333</v>
      </c>
      <c r="V61" s="3"/>
      <c r="X61" s="2" t="s">
        <v>154</v>
      </c>
      <c r="Y61" s="2" t="s">
        <v>40</v>
      </c>
      <c r="Z61" s="2" t="s">
        <v>64</v>
      </c>
      <c r="AA61" s="4">
        <f>T31</f>
        <v>255</v>
      </c>
      <c r="AB61" s="4">
        <v>120</v>
      </c>
    </row>
    <row r="62" spans="1:30" x14ac:dyDescent="0.15">
      <c r="G62" t="s">
        <v>337</v>
      </c>
      <c r="M62" t="s">
        <v>324</v>
      </c>
      <c r="T62" s="3"/>
      <c r="V62" s="3"/>
      <c r="X62" t="s">
        <v>155</v>
      </c>
      <c r="Y62" s="14" t="s">
        <v>195</v>
      </c>
      <c r="Z62" s="10" t="s">
        <v>64</v>
      </c>
      <c r="AA62">
        <v>250</v>
      </c>
      <c r="AB62" s="11"/>
    </row>
    <row r="63" spans="1:30" x14ac:dyDescent="0.15">
      <c r="M63" t="s">
        <v>332</v>
      </c>
      <c r="T63" s="3"/>
      <c r="V63" s="3"/>
      <c r="X63" s="2" t="s">
        <v>156</v>
      </c>
      <c r="Y63" s="13" t="s">
        <v>196</v>
      </c>
      <c r="Z63" s="13" t="s">
        <v>64</v>
      </c>
      <c r="AA63" s="2">
        <v>230</v>
      </c>
      <c r="AB63" s="2"/>
    </row>
    <row r="64" spans="1:30" x14ac:dyDescent="0.15">
      <c r="M64" t="s">
        <v>325</v>
      </c>
      <c r="T64" s="3"/>
      <c r="V64" s="3"/>
      <c r="X64" t="s">
        <v>280</v>
      </c>
    </row>
    <row r="65" spans="13:28" x14ac:dyDescent="0.15">
      <c r="M65" t="s">
        <v>326</v>
      </c>
      <c r="X65" s="63" t="s">
        <v>197</v>
      </c>
      <c r="Y65" s="71" t="s">
        <v>193</v>
      </c>
      <c r="Z65" s="71" t="s">
        <v>194</v>
      </c>
      <c r="AA65" s="72" t="s">
        <v>277</v>
      </c>
      <c r="AB65" s="72" t="s">
        <v>278</v>
      </c>
    </row>
    <row r="66" spans="13:28" x14ac:dyDescent="0.15">
      <c r="M66" t="s">
        <v>327</v>
      </c>
      <c r="X66" t="s">
        <v>153</v>
      </c>
      <c r="Y66" t="s">
        <v>25</v>
      </c>
      <c r="Z66" t="s">
        <v>60</v>
      </c>
      <c r="AA66" s="3">
        <f>T13</f>
        <v>216</v>
      </c>
      <c r="AB66" s="3">
        <f>U13</f>
        <v>40</v>
      </c>
    </row>
    <row r="67" spans="13:28" x14ac:dyDescent="0.15">
      <c r="M67" t="s">
        <v>328</v>
      </c>
      <c r="X67" s="2" t="s">
        <v>154</v>
      </c>
      <c r="Y67" s="2" t="s">
        <v>47</v>
      </c>
      <c r="Z67" s="2" t="s">
        <v>60</v>
      </c>
      <c r="AA67" s="4">
        <f>T33</f>
        <v>234</v>
      </c>
      <c r="AB67" s="4">
        <f>U33</f>
        <v>40</v>
      </c>
    </row>
    <row r="68" spans="13:28" x14ac:dyDescent="0.15">
      <c r="M68" t="s">
        <v>334</v>
      </c>
      <c r="X68" t="s">
        <v>155</v>
      </c>
      <c r="Y68" s="14" t="s">
        <v>195</v>
      </c>
      <c r="Z68" t="s">
        <v>60</v>
      </c>
      <c r="AA68" s="28">
        <v>200</v>
      </c>
      <c r="AB68" s="28"/>
    </row>
    <row r="69" spans="13:28" x14ac:dyDescent="0.15">
      <c r="M69" t="s">
        <v>329</v>
      </c>
      <c r="Y69" s="14"/>
      <c r="AA69" s="28"/>
      <c r="AB69" s="28"/>
    </row>
    <row r="70" spans="13:28" x14ac:dyDescent="0.15">
      <c r="X70" t="s">
        <v>153</v>
      </c>
      <c r="Y70" t="s">
        <v>26</v>
      </c>
      <c r="Z70" t="s">
        <v>61</v>
      </c>
      <c r="AA70" s="3">
        <f>T14</f>
        <v>237.6</v>
      </c>
      <c r="AB70" s="3">
        <f>U14</f>
        <v>20</v>
      </c>
    </row>
    <row r="71" spans="13:28" x14ac:dyDescent="0.15">
      <c r="X71" s="2" t="s">
        <v>154</v>
      </c>
      <c r="Y71" s="2" t="s">
        <v>48</v>
      </c>
      <c r="Z71" s="2" t="s">
        <v>61</v>
      </c>
      <c r="AA71" s="4">
        <f>T34</f>
        <v>277.2</v>
      </c>
      <c r="AB71" s="4">
        <f>U34</f>
        <v>40</v>
      </c>
    </row>
    <row r="72" spans="13:28" x14ac:dyDescent="0.15">
      <c r="X72" t="s">
        <v>155</v>
      </c>
      <c r="Y72" s="14" t="s">
        <v>195</v>
      </c>
      <c r="Z72" t="s">
        <v>61</v>
      </c>
      <c r="AA72" s="15">
        <v>220</v>
      </c>
      <c r="AB72" s="15"/>
    </row>
    <row r="73" spans="13:28" x14ac:dyDescent="0.15">
      <c r="X73" t="s">
        <v>331</v>
      </c>
      <c r="AA73"/>
      <c r="AB73"/>
    </row>
    <row r="75" spans="13:28" x14ac:dyDescent="0.15">
      <c r="AA75"/>
      <c r="AB75"/>
    </row>
    <row r="95" spans="25:28" x14ac:dyDescent="0.15">
      <c r="Y95" s="14"/>
      <c r="AA95" s="15"/>
      <c r="AB95" s="15"/>
    </row>
  </sheetData>
  <sortState ref="G45:H59">
    <sortCondition descending="1" ref="H3:H17"/>
  </sortState>
  <phoneticPr fontId="1"/>
  <pageMargins left="0.25" right="0.25" top="0.75" bottom="0.75" header="0.3" footer="0.3"/>
  <pageSetup paperSize="9" scale="54" fitToWidth="0" orientation="landscape" verticalDpi="0" r:id="rId1"/>
  <colBreaks count="1" manualBreakCount="1">
    <brk id="2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2"/>
  <sheetViews>
    <sheetView workbookViewId="0">
      <selection activeCell="H22" sqref="H22"/>
    </sheetView>
  </sheetViews>
  <sheetFormatPr defaultRowHeight="13.5" x14ac:dyDescent="0.15"/>
  <cols>
    <col min="1" max="1" width="11.125" customWidth="1"/>
    <col min="2" max="2" width="25.5" customWidth="1"/>
    <col min="3" max="3" width="26.625" customWidth="1"/>
    <col min="4" max="5" width="13.125" customWidth="1"/>
    <col min="6" max="6" width="6.25" customWidth="1"/>
  </cols>
  <sheetData>
    <row r="3" spans="1:8" x14ac:dyDescent="0.15">
      <c r="A3" s="5" t="s">
        <v>122</v>
      </c>
      <c r="B3" t="s">
        <v>124</v>
      </c>
      <c r="C3" t="s">
        <v>125</v>
      </c>
      <c r="E3" t="s">
        <v>176</v>
      </c>
      <c r="F3" t="s">
        <v>177</v>
      </c>
      <c r="H3" t="s">
        <v>178</v>
      </c>
    </row>
    <row r="4" spans="1:8" x14ac:dyDescent="0.15">
      <c r="A4" s="6" t="s">
        <v>103</v>
      </c>
      <c r="B4" s="7">
        <v>583</v>
      </c>
      <c r="C4" s="12">
        <v>157819.6</v>
      </c>
      <c r="E4" s="8">
        <f>B4/$B$7</f>
        <v>0.52475247524752477</v>
      </c>
      <c r="F4" s="8">
        <f>C4/$C$7</f>
        <v>0.48816184421838238</v>
      </c>
      <c r="H4" s="9">
        <f>C4/B4</f>
        <v>270.7025728987993</v>
      </c>
    </row>
    <row r="5" spans="1:8" x14ac:dyDescent="0.15">
      <c r="A5" s="6" t="s">
        <v>117</v>
      </c>
      <c r="B5" s="7">
        <v>457</v>
      </c>
      <c r="C5" s="12">
        <v>126342</v>
      </c>
      <c r="E5" s="8">
        <f t="shared" ref="E5:E7" si="0">B5/$B$7</f>
        <v>0.41134113411341133</v>
      </c>
      <c r="F5" s="8">
        <f t="shared" ref="F5:F7" si="1">C5/$C$7</f>
        <v>0.39079647725782385</v>
      </c>
      <c r="H5" s="9">
        <f t="shared" ref="H5:H7" si="2">C5/B5</f>
        <v>276.45951859956239</v>
      </c>
    </row>
    <row r="6" spans="1:8" x14ac:dyDescent="0.15">
      <c r="A6" s="6" t="s">
        <v>104</v>
      </c>
      <c r="B6" s="7">
        <v>71</v>
      </c>
      <c r="C6" s="12">
        <v>39132</v>
      </c>
      <c r="E6" s="8">
        <f t="shared" si="0"/>
        <v>6.3906390639063906E-2</v>
      </c>
      <c r="F6" s="8">
        <f t="shared" si="1"/>
        <v>0.12104167852379386</v>
      </c>
      <c r="H6" s="9">
        <f t="shared" si="2"/>
        <v>551.15492957746483</v>
      </c>
    </row>
    <row r="7" spans="1:8" x14ac:dyDescent="0.15">
      <c r="A7" s="6" t="s">
        <v>123</v>
      </c>
      <c r="B7" s="7">
        <v>1111</v>
      </c>
      <c r="C7" s="12">
        <v>323293.59999999998</v>
      </c>
      <c r="E7" s="8">
        <f t="shared" si="0"/>
        <v>1</v>
      </c>
      <c r="F7" s="8">
        <f t="shared" si="1"/>
        <v>1</v>
      </c>
      <c r="H7" s="9">
        <f t="shared" si="2"/>
        <v>290.99333933393336</v>
      </c>
    </row>
    <row r="8" spans="1:8" x14ac:dyDescent="0.15">
      <c r="A8" s="6" t="s">
        <v>344</v>
      </c>
    </row>
    <row r="9" spans="1:8" x14ac:dyDescent="0.15">
      <c r="A9" s="15" t="s">
        <v>158</v>
      </c>
      <c r="B9" s="3">
        <f>B4*12</f>
        <v>6996</v>
      </c>
      <c r="C9" s="3">
        <f>C4*12</f>
        <v>1893835.2000000002</v>
      </c>
    </row>
    <row r="10" spans="1:8" x14ac:dyDescent="0.15">
      <c r="A10" s="15" t="s">
        <v>159</v>
      </c>
      <c r="B10" s="3">
        <f t="shared" ref="B10:C11" si="3">B5*12</f>
        <v>5484</v>
      </c>
      <c r="C10" s="3">
        <f t="shared" si="3"/>
        <v>1516104</v>
      </c>
    </row>
    <row r="11" spans="1:8" x14ac:dyDescent="0.15">
      <c r="A11" s="15" t="s">
        <v>160</v>
      </c>
      <c r="B11" s="3">
        <f t="shared" si="3"/>
        <v>852</v>
      </c>
      <c r="C11" s="3">
        <f t="shared" si="3"/>
        <v>469584</v>
      </c>
    </row>
    <row r="12" spans="1:8" x14ac:dyDescent="0.15">
      <c r="A12" s="15" t="s">
        <v>146</v>
      </c>
      <c r="B12" s="16">
        <f>SUM(B9:B11)</f>
        <v>13332</v>
      </c>
      <c r="C12" s="16">
        <f>SUM(C9:C11)</f>
        <v>3879523.2</v>
      </c>
    </row>
    <row r="16" spans="1:8" x14ac:dyDescent="0.15">
      <c r="A16" s="5" t="s">
        <v>124</v>
      </c>
      <c r="C16" s="5" t="s">
        <v>132</v>
      </c>
    </row>
    <row r="17" spans="1:7" x14ac:dyDescent="0.15">
      <c r="A17" s="5" t="s">
        <v>133</v>
      </c>
      <c r="B17" s="5" t="s">
        <v>131</v>
      </c>
      <c r="C17" t="s">
        <v>103</v>
      </c>
      <c r="D17" t="s">
        <v>117</v>
      </c>
      <c r="E17" t="s">
        <v>104</v>
      </c>
      <c r="F17" t="s">
        <v>123</v>
      </c>
    </row>
    <row r="18" spans="1:7" x14ac:dyDescent="0.15">
      <c r="A18" t="s">
        <v>134</v>
      </c>
      <c r="B18" t="s">
        <v>126</v>
      </c>
      <c r="C18" s="7"/>
      <c r="D18" s="7"/>
      <c r="E18" s="7">
        <v>3</v>
      </c>
      <c r="F18" s="7">
        <v>3</v>
      </c>
      <c r="G18" s="8">
        <f>F18/GETPIVOTDATA("購入数量[ton/月]",$A$16)</f>
        <v>2.7002700270027003E-3</v>
      </c>
    </row>
    <row r="19" spans="1:7" x14ac:dyDescent="0.15">
      <c r="B19" t="s">
        <v>115</v>
      </c>
      <c r="C19" s="7">
        <v>5</v>
      </c>
      <c r="D19" s="7">
        <v>3</v>
      </c>
      <c r="E19" s="7">
        <v>3</v>
      </c>
      <c r="F19" s="7">
        <v>11</v>
      </c>
      <c r="G19" s="8">
        <f t="shared" ref="G19:G31" si="4">F19/GETPIVOTDATA("購入数量[ton/月]",$A$16)</f>
        <v>9.9009900990099011E-3</v>
      </c>
    </row>
    <row r="20" spans="1:7" x14ac:dyDescent="0.15">
      <c r="B20" t="s">
        <v>127</v>
      </c>
      <c r="C20" s="7">
        <v>10</v>
      </c>
      <c r="D20" s="7"/>
      <c r="E20" s="7"/>
      <c r="F20" s="7">
        <v>10</v>
      </c>
      <c r="G20" s="8">
        <f t="shared" si="4"/>
        <v>9.0009000900090012E-3</v>
      </c>
    </row>
    <row r="21" spans="1:7" x14ac:dyDescent="0.15">
      <c r="B21" t="s">
        <v>119</v>
      </c>
      <c r="C21" s="7">
        <v>10</v>
      </c>
      <c r="D21" s="7">
        <v>40</v>
      </c>
      <c r="E21" s="7"/>
      <c r="F21" s="7">
        <v>50</v>
      </c>
      <c r="G21" s="8">
        <f t="shared" si="4"/>
        <v>4.5004500450045004E-2</v>
      </c>
    </row>
    <row r="22" spans="1:7" x14ac:dyDescent="0.15">
      <c r="A22" t="s">
        <v>135</v>
      </c>
      <c r="B22" t="s">
        <v>111</v>
      </c>
      <c r="C22" s="7"/>
      <c r="D22" s="7"/>
      <c r="E22" s="7">
        <v>20</v>
      </c>
      <c r="F22" s="7">
        <v>20</v>
      </c>
      <c r="G22" s="8">
        <f t="shared" si="4"/>
        <v>1.8001800180018002E-2</v>
      </c>
    </row>
    <row r="23" spans="1:7" x14ac:dyDescent="0.15">
      <c r="B23" t="s">
        <v>112</v>
      </c>
      <c r="C23" s="7">
        <v>3</v>
      </c>
      <c r="D23" s="7"/>
      <c r="E23" s="7">
        <v>5</v>
      </c>
      <c r="F23" s="7">
        <v>8</v>
      </c>
      <c r="G23" s="8">
        <f t="shared" si="4"/>
        <v>7.2007200720072004E-3</v>
      </c>
    </row>
    <row r="24" spans="1:7" x14ac:dyDescent="0.15">
      <c r="A24" t="s">
        <v>136</v>
      </c>
      <c r="B24" t="s">
        <v>111</v>
      </c>
      <c r="C24" s="7">
        <v>192</v>
      </c>
      <c r="D24" s="7">
        <v>100</v>
      </c>
      <c r="E24" s="7"/>
      <c r="F24" s="7">
        <v>292</v>
      </c>
      <c r="G24" s="8">
        <f t="shared" si="4"/>
        <v>0.26282628262826285</v>
      </c>
    </row>
    <row r="25" spans="1:7" x14ac:dyDescent="0.15">
      <c r="B25" t="s">
        <v>115</v>
      </c>
      <c r="C25" s="7">
        <v>144</v>
      </c>
      <c r="D25" s="7">
        <v>164</v>
      </c>
      <c r="E25" s="7"/>
      <c r="F25" s="7">
        <v>308</v>
      </c>
      <c r="G25" s="8">
        <f t="shared" si="4"/>
        <v>0.27722772277227725</v>
      </c>
    </row>
    <row r="26" spans="1:7" x14ac:dyDescent="0.15">
      <c r="B26" t="s">
        <v>100</v>
      </c>
      <c r="C26" s="7"/>
      <c r="D26" s="7"/>
      <c r="E26" s="7">
        <v>20</v>
      </c>
      <c r="F26" s="7">
        <v>20</v>
      </c>
      <c r="G26" s="8">
        <f t="shared" si="4"/>
        <v>1.8001800180018002E-2</v>
      </c>
    </row>
    <row r="27" spans="1:7" x14ac:dyDescent="0.15">
      <c r="B27" t="s">
        <v>98</v>
      </c>
      <c r="C27" s="7"/>
      <c r="D27" s="7"/>
      <c r="E27" s="7">
        <v>20</v>
      </c>
      <c r="F27" s="7">
        <v>20</v>
      </c>
      <c r="G27" s="8">
        <f t="shared" si="4"/>
        <v>1.8001800180018002E-2</v>
      </c>
    </row>
    <row r="28" spans="1:7" x14ac:dyDescent="0.15">
      <c r="B28" t="s">
        <v>128</v>
      </c>
      <c r="C28" s="7">
        <v>66</v>
      </c>
      <c r="D28" s="7">
        <v>100</v>
      </c>
      <c r="E28" s="7"/>
      <c r="F28" s="7">
        <v>166</v>
      </c>
      <c r="G28" s="8">
        <f t="shared" si="4"/>
        <v>0.14941494149414941</v>
      </c>
    </row>
    <row r="29" spans="1:7" x14ac:dyDescent="0.15">
      <c r="B29" t="s">
        <v>129</v>
      </c>
      <c r="C29" s="7">
        <v>69</v>
      </c>
      <c r="D29" s="7"/>
      <c r="E29" s="7"/>
      <c r="F29" s="7">
        <v>69</v>
      </c>
      <c r="G29" s="8">
        <f t="shared" si="4"/>
        <v>6.2106210621062106E-2</v>
      </c>
    </row>
    <row r="30" spans="1:7" x14ac:dyDescent="0.15">
      <c r="B30" t="s">
        <v>130</v>
      </c>
      <c r="C30" s="7">
        <v>84</v>
      </c>
      <c r="D30" s="7">
        <v>50</v>
      </c>
      <c r="E30" s="7"/>
      <c r="F30" s="7">
        <v>134</v>
      </c>
      <c r="G30" s="8">
        <f t="shared" si="4"/>
        <v>0.12061206120612061</v>
      </c>
    </row>
    <row r="31" spans="1:7" x14ac:dyDescent="0.15">
      <c r="A31" t="s">
        <v>123</v>
      </c>
      <c r="C31" s="7">
        <v>583</v>
      </c>
      <c r="D31" s="7">
        <v>457</v>
      </c>
      <c r="E31" s="7">
        <v>71</v>
      </c>
      <c r="F31" s="7">
        <v>1111</v>
      </c>
      <c r="G31" s="8">
        <f t="shared" si="4"/>
        <v>1</v>
      </c>
    </row>
    <row r="32" spans="1:7" x14ac:dyDescent="0.15">
      <c r="C32" s="8">
        <f>C31/GETPIVOTDATA("購入数量[ton/月]",$A$16)</f>
        <v>0.52475247524752477</v>
      </c>
      <c r="D32" s="8">
        <f t="shared" ref="D32:F32" si="5">D31/GETPIVOTDATA("購入数量[ton/月]",$A$16)</f>
        <v>0.41134113411341133</v>
      </c>
      <c r="E32" s="8">
        <f t="shared" si="5"/>
        <v>6.3906390639063906E-2</v>
      </c>
      <c r="F32" s="8">
        <f t="shared" si="5"/>
        <v>1</v>
      </c>
    </row>
  </sheetData>
  <phoneticPr fontId="1"/>
  <pageMargins left="0.7" right="0.7" top="0.75" bottom="0.75" header="0.3" footer="0.3"/>
  <pageSetup paperSize="9" scale="78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zoomScale="50" zoomScaleNormal="50" workbookViewId="0">
      <selection activeCell="S73" sqref="S73"/>
    </sheetView>
  </sheetViews>
  <sheetFormatPr defaultRowHeight="13.5" x14ac:dyDescent="0.15"/>
  <cols>
    <col min="2" max="2" width="13.875" customWidth="1"/>
    <col min="3" max="3" width="5" customWidth="1"/>
    <col min="4" max="4" width="9.625" bestFit="1" customWidth="1"/>
    <col min="5" max="5" width="8.375" bestFit="1" customWidth="1"/>
    <col min="6" max="6" width="27.25" bestFit="1" customWidth="1"/>
    <col min="7" max="7" width="9.5" bestFit="1" customWidth="1"/>
    <col min="8" max="8" width="13" bestFit="1" customWidth="1"/>
    <col min="9" max="9" width="11.25" bestFit="1" customWidth="1"/>
    <col min="10" max="10" width="16.375" bestFit="1" customWidth="1"/>
    <col min="11" max="11" width="17.625" bestFit="1" customWidth="1"/>
  </cols>
  <sheetData>
    <row r="1" spans="1:14" x14ac:dyDescent="0.15">
      <c r="A1" s="21" t="s">
        <v>319</v>
      </c>
    </row>
    <row r="2" spans="1:14" x14ac:dyDescent="0.15">
      <c r="B2" s="13" t="s">
        <v>7</v>
      </c>
      <c r="C2" s="13" t="s">
        <v>121</v>
      </c>
      <c r="D2" s="13" t="s">
        <v>12</v>
      </c>
      <c r="E2" s="13" t="s">
        <v>11</v>
      </c>
      <c r="F2" s="13" t="s">
        <v>13</v>
      </c>
      <c r="G2" s="13" t="s">
        <v>59</v>
      </c>
      <c r="H2" s="13" t="s">
        <v>14</v>
      </c>
      <c r="I2" s="13" t="s">
        <v>66</v>
      </c>
      <c r="J2" s="39" t="s">
        <v>72</v>
      </c>
      <c r="K2" s="13" t="s">
        <v>73</v>
      </c>
      <c r="M2" s="39" t="s">
        <v>321</v>
      </c>
      <c r="N2" s="39" t="s">
        <v>330</v>
      </c>
    </row>
    <row r="3" spans="1:14" x14ac:dyDescent="0.15">
      <c r="B3" s="10" t="s">
        <v>9</v>
      </c>
      <c r="C3" s="10"/>
      <c r="D3" s="10" t="s">
        <v>35</v>
      </c>
      <c r="E3" s="10" t="s">
        <v>18</v>
      </c>
      <c r="F3" s="10" t="s">
        <v>67</v>
      </c>
      <c r="G3" s="10" t="s">
        <v>64</v>
      </c>
      <c r="H3" s="10" t="s">
        <v>62</v>
      </c>
      <c r="I3" s="11">
        <v>268.8</v>
      </c>
      <c r="J3" s="11">
        <v>160</v>
      </c>
      <c r="K3" s="11">
        <f t="shared" ref="K3:K34" si="0">J3*I3</f>
        <v>43008</v>
      </c>
      <c r="M3" s="16">
        <f>J3</f>
        <v>160</v>
      </c>
      <c r="N3" s="8">
        <f>M3/$J$53</f>
        <v>0.14401440144014402</v>
      </c>
    </row>
    <row r="4" spans="1:14" x14ac:dyDescent="0.15">
      <c r="B4" s="10" t="s">
        <v>9</v>
      </c>
      <c r="C4" s="10"/>
      <c r="D4" s="10" t="s">
        <v>36</v>
      </c>
      <c r="E4" s="10" t="s">
        <v>40</v>
      </c>
      <c r="F4" s="10" t="s">
        <v>68</v>
      </c>
      <c r="G4" s="10" t="s">
        <v>64</v>
      </c>
      <c r="H4" s="10" t="s">
        <v>71</v>
      </c>
      <c r="I4" s="11">
        <v>255</v>
      </c>
      <c r="J4" s="11">
        <v>120</v>
      </c>
      <c r="K4" s="11">
        <f t="shared" si="0"/>
        <v>30600</v>
      </c>
      <c r="M4" s="16">
        <f>M3+J4</f>
        <v>280</v>
      </c>
      <c r="N4" s="8">
        <f t="shared" ref="N4:N52" si="1">M4/$J$53</f>
        <v>0.25202520252025201</v>
      </c>
    </row>
    <row r="5" spans="1:14" x14ac:dyDescent="0.15">
      <c r="B5" s="10" t="s">
        <v>9</v>
      </c>
      <c r="C5" s="10"/>
      <c r="D5" s="10" t="s">
        <v>35</v>
      </c>
      <c r="E5" s="10" t="s">
        <v>23</v>
      </c>
      <c r="F5" s="10" t="s">
        <v>68</v>
      </c>
      <c r="G5" s="10" t="s">
        <v>64</v>
      </c>
      <c r="H5" s="10" t="s">
        <v>69</v>
      </c>
      <c r="I5" s="11">
        <v>270</v>
      </c>
      <c r="J5" s="11">
        <v>100</v>
      </c>
      <c r="K5" s="11">
        <f t="shared" si="0"/>
        <v>27000</v>
      </c>
      <c r="M5" s="16">
        <f t="shared" ref="M5:M27" si="2">M4+J5</f>
        <v>380</v>
      </c>
      <c r="N5" s="8">
        <f t="shared" si="1"/>
        <v>0.34203420342034202</v>
      </c>
    </row>
    <row r="6" spans="1:14" x14ac:dyDescent="0.15">
      <c r="B6" s="10" t="s">
        <v>9</v>
      </c>
      <c r="C6" s="10"/>
      <c r="D6" s="10" t="s">
        <v>36</v>
      </c>
      <c r="E6" s="10" t="s">
        <v>38</v>
      </c>
      <c r="F6" s="10" t="s">
        <v>67</v>
      </c>
      <c r="G6" s="10" t="s">
        <v>64</v>
      </c>
      <c r="H6" s="10" t="s">
        <v>70</v>
      </c>
      <c r="I6" s="11">
        <v>250</v>
      </c>
      <c r="J6" s="11">
        <v>80</v>
      </c>
      <c r="K6" s="11">
        <f t="shared" si="0"/>
        <v>20000</v>
      </c>
      <c r="M6" s="16">
        <f t="shared" si="2"/>
        <v>460</v>
      </c>
      <c r="N6" s="8">
        <f t="shared" si="1"/>
        <v>0.41404140414041402</v>
      </c>
    </row>
    <row r="7" spans="1:14" x14ac:dyDescent="0.15">
      <c r="B7" s="10" t="s">
        <v>9</v>
      </c>
      <c r="C7" s="10"/>
      <c r="D7" s="10" t="s">
        <v>35</v>
      </c>
      <c r="E7" s="10" t="s">
        <v>45</v>
      </c>
      <c r="F7" s="10" t="s">
        <v>78</v>
      </c>
      <c r="G7" s="10" t="s">
        <v>64</v>
      </c>
      <c r="H7" s="10" t="s">
        <v>79</v>
      </c>
      <c r="I7" s="11">
        <v>252.00000000000003</v>
      </c>
      <c r="J7" s="11">
        <v>60</v>
      </c>
      <c r="K7" s="11">
        <f t="shared" si="0"/>
        <v>15120.000000000002</v>
      </c>
      <c r="M7" s="16">
        <f t="shared" si="2"/>
        <v>520</v>
      </c>
      <c r="N7" s="8">
        <f t="shared" si="1"/>
        <v>0.46804680468046805</v>
      </c>
    </row>
    <row r="8" spans="1:14" x14ac:dyDescent="0.15">
      <c r="B8" s="10" t="s">
        <v>9</v>
      </c>
      <c r="C8" s="10"/>
      <c r="D8" s="10" t="s">
        <v>35</v>
      </c>
      <c r="E8" s="10" t="s">
        <v>25</v>
      </c>
      <c r="F8" s="10" t="s">
        <v>74</v>
      </c>
      <c r="G8" s="10" t="s">
        <v>60</v>
      </c>
      <c r="H8" s="10"/>
      <c r="I8" s="11">
        <v>216</v>
      </c>
      <c r="J8" s="11">
        <v>40</v>
      </c>
      <c r="K8" s="11">
        <f t="shared" si="0"/>
        <v>8640</v>
      </c>
      <c r="M8" s="16">
        <f t="shared" si="2"/>
        <v>560</v>
      </c>
      <c r="N8" s="8">
        <f t="shared" si="1"/>
        <v>0.50405040504050402</v>
      </c>
    </row>
    <row r="9" spans="1:14" x14ac:dyDescent="0.15">
      <c r="B9" s="10" t="s">
        <v>9</v>
      </c>
      <c r="C9" s="10"/>
      <c r="D9" s="10" t="s">
        <v>35</v>
      </c>
      <c r="E9" s="10" t="s">
        <v>30</v>
      </c>
      <c r="F9" s="10" t="s">
        <v>76</v>
      </c>
      <c r="G9" s="10" t="s">
        <v>60</v>
      </c>
      <c r="H9" s="10"/>
      <c r="I9" s="11">
        <v>210</v>
      </c>
      <c r="J9" s="11">
        <v>40</v>
      </c>
      <c r="K9" s="11">
        <f t="shared" si="0"/>
        <v>8400</v>
      </c>
      <c r="M9" s="16">
        <f t="shared" si="2"/>
        <v>600</v>
      </c>
      <c r="N9" s="8">
        <f t="shared" si="1"/>
        <v>0.54005400540054005</v>
      </c>
    </row>
    <row r="10" spans="1:14" x14ac:dyDescent="0.15">
      <c r="B10" s="10" t="s">
        <v>9</v>
      </c>
      <c r="C10" s="10"/>
      <c r="D10" s="10" t="s">
        <v>36</v>
      </c>
      <c r="E10" s="10" t="s">
        <v>41</v>
      </c>
      <c r="F10" s="10" t="s">
        <v>68</v>
      </c>
      <c r="G10" s="10" t="s">
        <v>65</v>
      </c>
      <c r="H10" s="10" t="s">
        <v>80</v>
      </c>
      <c r="I10" s="11">
        <v>268</v>
      </c>
      <c r="J10" s="11">
        <v>40</v>
      </c>
      <c r="K10" s="11">
        <f t="shared" si="0"/>
        <v>10720</v>
      </c>
      <c r="M10" s="16">
        <f t="shared" si="2"/>
        <v>640</v>
      </c>
      <c r="N10" s="8">
        <f t="shared" si="1"/>
        <v>0.57605760576057607</v>
      </c>
    </row>
    <row r="11" spans="1:14" x14ac:dyDescent="0.15">
      <c r="B11" s="10" t="s">
        <v>9</v>
      </c>
      <c r="C11" s="10"/>
      <c r="D11" s="10" t="s">
        <v>36</v>
      </c>
      <c r="E11" s="10" t="s">
        <v>47</v>
      </c>
      <c r="F11" s="10" t="s">
        <v>74</v>
      </c>
      <c r="G11" s="10" t="s">
        <v>60</v>
      </c>
      <c r="H11" s="10" t="s">
        <v>81</v>
      </c>
      <c r="I11" s="11">
        <v>234</v>
      </c>
      <c r="J11" s="11">
        <v>40</v>
      </c>
      <c r="K11" s="11">
        <f t="shared" si="0"/>
        <v>9360</v>
      </c>
      <c r="M11" s="16">
        <f t="shared" si="2"/>
        <v>680</v>
      </c>
      <c r="N11" s="8">
        <f t="shared" si="1"/>
        <v>0.6120612061206121</v>
      </c>
    </row>
    <row r="12" spans="1:14" x14ac:dyDescent="0.15">
      <c r="B12" s="10" t="s">
        <v>9</v>
      </c>
      <c r="C12" s="10"/>
      <c r="D12" s="10" t="s">
        <v>36</v>
      </c>
      <c r="E12" s="10" t="s">
        <v>48</v>
      </c>
      <c r="F12" s="10" t="s">
        <v>74</v>
      </c>
      <c r="G12" s="10" t="s">
        <v>61</v>
      </c>
      <c r="H12" s="10" t="s">
        <v>82</v>
      </c>
      <c r="I12" s="11">
        <v>277.2</v>
      </c>
      <c r="J12" s="11">
        <v>40</v>
      </c>
      <c r="K12" s="11">
        <f t="shared" si="0"/>
        <v>11088</v>
      </c>
      <c r="M12" s="16">
        <f t="shared" si="2"/>
        <v>720</v>
      </c>
      <c r="N12" s="8">
        <f t="shared" si="1"/>
        <v>0.64806480648064801</v>
      </c>
    </row>
    <row r="13" spans="1:14" x14ac:dyDescent="0.15">
      <c r="B13" s="10" t="s">
        <v>58</v>
      </c>
      <c r="C13" s="10"/>
      <c r="D13" s="10" t="s">
        <v>36</v>
      </c>
      <c r="E13" s="10" t="s">
        <v>187</v>
      </c>
      <c r="F13" s="10" t="s">
        <v>97</v>
      </c>
      <c r="G13" s="10" t="s">
        <v>94</v>
      </c>
      <c r="H13" s="10" t="s">
        <v>120</v>
      </c>
      <c r="I13" s="11">
        <v>480</v>
      </c>
      <c r="J13" s="11">
        <v>40</v>
      </c>
      <c r="K13" s="11">
        <f t="shared" si="0"/>
        <v>19200</v>
      </c>
      <c r="M13" s="16">
        <f t="shared" si="2"/>
        <v>760</v>
      </c>
      <c r="N13" s="8">
        <f t="shared" si="1"/>
        <v>0.68406840684068404</v>
      </c>
    </row>
    <row r="14" spans="1:14" x14ac:dyDescent="0.15">
      <c r="B14" s="10" t="s">
        <v>9</v>
      </c>
      <c r="C14" s="10"/>
      <c r="D14" s="10" t="s">
        <v>36</v>
      </c>
      <c r="E14" s="10" t="s">
        <v>53</v>
      </c>
      <c r="F14" s="10" t="s">
        <v>76</v>
      </c>
      <c r="G14" s="10" t="s">
        <v>60</v>
      </c>
      <c r="H14" s="10" t="s">
        <v>87</v>
      </c>
      <c r="I14" s="11">
        <v>210</v>
      </c>
      <c r="J14" s="11">
        <v>30</v>
      </c>
      <c r="K14" s="11">
        <f t="shared" si="0"/>
        <v>6300</v>
      </c>
      <c r="M14" s="16">
        <f t="shared" si="2"/>
        <v>790</v>
      </c>
      <c r="N14" s="8">
        <f t="shared" si="1"/>
        <v>0.71107110711071109</v>
      </c>
    </row>
    <row r="15" spans="1:14" x14ac:dyDescent="0.15">
      <c r="B15" s="10" t="s">
        <v>9</v>
      </c>
      <c r="C15" s="10"/>
      <c r="D15" s="10" t="s">
        <v>35</v>
      </c>
      <c r="E15" s="10" t="s">
        <v>17</v>
      </c>
      <c r="F15" s="10" t="s">
        <v>67</v>
      </c>
      <c r="G15" s="10" t="s">
        <v>63</v>
      </c>
      <c r="H15" s="10" t="s">
        <v>62</v>
      </c>
      <c r="I15" s="11">
        <v>255</v>
      </c>
      <c r="J15" s="11">
        <v>20</v>
      </c>
      <c r="K15" s="11">
        <f t="shared" si="0"/>
        <v>5100</v>
      </c>
      <c r="M15" s="16">
        <f t="shared" si="2"/>
        <v>810</v>
      </c>
      <c r="N15" s="8">
        <f t="shared" si="1"/>
        <v>0.72907290729072904</v>
      </c>
    </row>
    <row r="16" spans="1:14" x14ac:dyDescent="0.15">
      <c r="B16" s="10" t="s">
        <v>9</v>
      </c>
      <c r="C16" s="10"/>
      <c r="D16" s="10" t="s">
        <v>35</v>
      </c>
      <c r="E16" s="10" t="s">
        <v>22</v>
      </c>
      <c r="F16" s="10" t="s">
        <v>68</v>
      </c>
      <c r="G16" s="10" t="s">
        <v>63</v>
      </c>
      <c r="H16" s="10" t="s">
        <v>69</v>
      </c>
      <c r="I16" s="11">
        <v>259</v>
      </c>
      <c r="J16" s="11">
        <v>20</v>
      </c>
      <c r="K16" s="11">
        <f t="shared" si="0"/>
        <v>5180</v>
      </c>
      <c r="M16" s="16">
        <f t="shared" si="2"/>
        <v>830</v>
      </c>
      <c r="N16" s="8">
        <f t="shared" si="1"/>
        <v>0.74707470747074711</v>
      </c>
    </row>
    <row r="17" spans="2:14" x14ac:dyDescent="0.15">
      <c r="B17" s="10" t="s">
        <v>9</v>
      </c>
      <c r="C17" s="10"/>
      <c r="D17" s="10" t="s">
        <v>35</v>
      </c>
      <c r="E17" s="10" t="s">
        <v>24</v>
      </c>
      <c r="F17" s="10" t="s">
        <v>68</v>
      </c>
      <c r="G17" s="10" t="s">
        <v>65</v>
      </c>
      <c r="H17" s="10" t="s">
        <v>69</v>
      </c>
      <c r="I17" s="11">
        <v>283</v>
      </c>
      <c r="J17" s="11">
        <v>20</v>
      </c>
      <c r="K17" s="11">
        <f t="shared" si="0"/>
        <v>5660</v>
      </c>
      <c r="M17" s="16">
        <f t="shared" si="2"/>
        <v>850</v>
      </c>
      <c r="N17" s="8">
        <f t="shared" si="1"/>
        <v>0.76507650765076507</v>
      </c>
    </row>
    <row r="18" spans="2:14" x14ac:dyDescent="0.15">
      <c r="B18" s="10" t="s">
        <v>9</v>
      </c>
      <c r="C18" s="10"/>
      <c r="D18" s="10" t="s">
        <v>35</v>
      </c>
      <c r="E18" s="10" t="s">
        <v>26</v>
      </c>
      <c r="F18" s="10" t="s">
        <v>74</v>
      </c>
      <c r="G18" s="10" t="s">
        <v>61</v>
      </c>
      <c r="H18" s="10" t="s">
        <v>75</v>
      </c>
      <c r="I18" s="11">
        <v>237.6</v>
      </c>
      <c r="J18" s="11">
        <v>20</v>
      </c>
      <c r="K18" s="11">
        <f t="shared" si="0"/>
        <v>4752</v>
      </c>
      <c r="M18" s="16">
        <f t="shared" si="2"/>
        <v>870</v>
      </c>
      <c r="N18" s="8">
        <f t="shared" si="1"/>
        <v>0.78307830783078303</v>
      </c>
    </row>
    <row r="19" spans="2:14" x14ac:dyDescent="0.15">
      <c r="B19" s="10" t="s">
        <v>9</v>
      </c>
      <c r="C19" s="10"/>
      <c r="D19" s="10" t="s">
        <v>35</v>
      </c>
      <c r="E19" s="10" t="s">
        <v>31</v>
      </c>
      <c r="F19" s="10" t="s">
        <v>76</v>
      </c>
      <c r="G19" s="10" t="s">
        <v>61</v>
      </c>
      <c r="H19" s="10" t="s">
        <v>77</v>
      </c>
      <c r="I19" s="11">
        <v>231.6</v>
      </c>
      <c r="J19" s="11">
        <v>20</v>
      </c>
      <c r="K19" s="11">
        <f t="shared" si="0"/>
        <v>4632</v>
      </c>
      <c r="M19" s="16">
        <f t="shared" si="2"/>
        <v>890</v>
      </c>
      <c r="N19" s="8">
        <f t="shared" si="1"/>
        <v>0.8010801080108011</v>
      </c>
    </row>
    <row r="20" spans="2:14" x14ac:dyDescent="0.15">
      <c r="B20" s="10" t="s">
        <v>9</v>
      </c>
      <c r="C20" s="10"/>
      <c r="D20" s="10" t="s">
        <v>35</v>
      </c>
      <c r="E20" s="10" t="s">
        <v>34</v>
      </c>
      <c r="F20" s="10" t="s">
        <v>76</v>
      </c>
      <c r="G20" s="10" t="s">
        <v>65</v>
      </c>
      <c r="H20" s="10" t="s">
        <v>77</v>
      </c>
      <c r="I20" s="11">
        <v>305</v>
      </c>
      <c r="J20" s="11">
        <v>20</v>
      </c>
      <c r="K20" s="11">
        <f t="shared" si="0"/>
        <v>6100</v>
      </c>
      <c r="M20" s="16">
        <f t="shared" si="2"/>
        <v>910</v>
      </c>
      <c r="N20" s="8">
        <f t="shared" si="1"/>
        <v>0.81908190819081905</v>
      </c>
    </row>
    <row r="21" spans="2:14" x14ac:dyDescent="0.15">
      <c r="B21" s="10" t="s">
        <v>9</v>
      </c>
      <c r="C21" s="10"/>
      <c r="D21" s="10" t="s">
        <v>36</v>
      </c>
      <c r="E21" s="10" t="s">
        <v>37</v>
      </c>
      <c r="F21" s="10" t="s">
        <v>67</v>
      </c>
      <c r="G21" s="10" t="s">
        <v>63</v>
      </c>
      <c r="H21" s="10" t="s">
        <v>138</v>
      </c>
      <c r="I21" s="11">
        <v>240</v>
      </c>
      <c r="J21" s="11">
        <v>20</v>
      </c>
      <c r="K21" s="11">
        <f t="shared" si="0"/>
        <v>4800</v>
      </c>
      <c r="M21" s="16">
        <f t="shared" si="2"/>
        <v>930</v>
      </c>
      <c r="N21" s="8">
        <f t="shared" si="1"/>
        <v>0.83708370837083712</v>
      </c>
    </row>
    <row r="22" spans="2:14" x14ac:dyDescent="0.15">
      <c r="B22" s="10" t="s">
        <v>9</v>
      </c>
      <c r="C22" s="10"/>
      <c r="D22" s="10" t="s">
        <v>56</v>
      </c>
      <c r="E22" s="10" t="s">
        <v>105</v>
      </c>
      <c r="F22" s="10" t="s">
        <v>99</v>
      </c>
      <c r="G22" s="10" t="s">
        <v>64</v>
      </c>
      <c r="H22" s="10"/>
      <c r="I22" s="11">
        <v>357.59999999999997</v>
      </c>
      <c r="J22" s="11">
        <v>20</v>
      </c>
      <c r="K22" s="11">
        <f t="shared" si="0"/>
        <v>7151.9999999999991</v>
      </c>
      <c r="M22" s="16">
        <f t="shared" si="2"/>
        <v>950</v>
      </c>
      <c r="N22" s="8">
        <f t="shared" si="1"/>
        <v>0.85508550855085508</v>
      </c>
    </row>
    <row r="23" spans="2:14" x14ac:dyDescent="0.15">
      <c r="B23" s="10" t="s">
        <v>9</v>
      </c>
      <c r="C23" s="10"/>
      <c r="D23" s="10" t="s">
        <v>56</v>
      </c>
      <c r="E23" s="10" t="s">
        <v>106</v>
      </c>
      <c r="F23" s="10" t="s">
        <v>101</v>
      </c>
      <c r="G23" s="10" t="s">
        <v>64</v>
      </c>
      <c r="H23" s="10"/>
      <c r="I23" s="11">
        <v>396</v>
      </c>
      <c r="J23" s="11">
        <v>20</v>
      </c>
      <c r="K23" s="11">
        <f t="shared" si="0"/>
        <v>7920</v>
      </c>
      <c r="M23" s="16">
        <f t="shared" si="2"/>
        <v>970</v>
      </c>
      <c r="N23" s="8">
        <f t="shared" si="1"/>
        <v>0.87308730873087304</v>
      </c>
    </row>
    <row r="24" spans="2:14" x14ac:dyDescent="0.15">
      <c r="B24" s="10" t="s">
        <v>55</v>
      </c>
      <c r="C24" s="10"/>
      <c r="D24" s="10" t="s">
        <v>56</v>
      </c>
      <c r="E24" s="10" t="s">
        <v>57</v>
      </c>
      <c r="F24" s="10" t="s">
        <v>67</v>
      </c>
      <c r="G24" s="10" t="s">
        <v>114</v>
      </c>
      <c r="H24" s="10" t="s">
        <v>137</v>
      </c>
      <c r="I24" s="11">
        <v>780</v>
      </c>
      <c r="J24" s="11">
        <v>20</v>
      </c>
      <c r="K24" s="11">
        <f t="shared" si="0"/>
        <v>15600</v>
      </c>
      <c r="M24" s="16">
        <f t="shared" si="2"/>
        <v>990</v>
      </c>
      <c r="N24" s="8">
        <f t="shared" si="1"/>
        <v>0.8910891089108911</v>
      </c>
    </row>
    <row r="25" spans="2:14" x14ac:dyDescent="0.15">
      <c r="B25" s="10" t="s">
        <v>9</v>
      </c>
      <c r="C25" s="10"/>
      <c r="D25" s="10" t="s">
        <v>36</v>
      </c>
      <c r="E25" s="10" t="s">
        <v>50</v>
      </c>
      <c r="F25" s="10" t="s">
        <v>74</v>
      </c>
      <c r="G25" s="10" t="s">
        <v>64</v>
      </c>
      <c r="H25" s="10" t="s">
        <v>84</v>
      </c>
      <c r="I25" s="11">
        <v>320.39999999999998</v>
      </c>
      <c r="J25" s="11">
        <v>10</v>
      </c>
      <c r="K25" s="11">
        <f t="shared" si="0"/>
        <v>3204</v>
      </c>
      <c r="M25" s="16">
        <f t="shared" si="2"/>
        <v>1000</v>
      </c>
      <c r="N25" s="8">
        <f t="shared" si="1"/>
        <v>0.90009000900090008</v>
      </c>
    </row>
    <row r="26" spans="2:14" x14ac:dyDescent="0.15">
      <c r="B26" s="10" t="s">
        <v>9</v>
      </c>
      <c r="C26" s="10"/>
      <c r="D26" s="10" t="s">
        <v>36</v>
      </c>
      <c r="E26" s="10" t="s">
        <v>52</v>
      </c>
      <c r="F26" s="10" t="s">
        <v>76</v>
      </c>
      <c r="G26" s="10" t="s">
        <v>86</v>
      </c>
      <c r="H26" s="10"/>
      <c r="I26" s="11">
        <v>198</v>
      </c>
      <c r="J26" s="11">
        <v>10</v>
      </c>
      <c r="K26" s="11">
        <f t="shared" si="0"/>
        <v>1980</v>
      </c>
      <c r="M26" s="16">
        <f t="shared" si="2"/>
        <v>1010</v>
      </c>
      <c r="N26" s="8">
        <f t="shared" si="1"/>
        <v>0.90909090909090906</v>
      </c>
    </row>
    <row r="27" spans="2:14" x14ac:dyDescent="0.15">
      <c r="B27" s="10" t="s">
        <v>9</v>
      </c>
      <c r="C27" s="10"/>
      <c r="D27" s="10" t="s">
        <v>36</v>
      </c>
      <c r="E27" s="10" t="s">
        <v>54</v>
      </c>
      <c r="F27" s="10" t="s">
        <v>76</v>
      </c>
      <c r="G27" s="10" t="s">
        <v>61</v>
      </c>
      <c r="H27" s="10" t="s">
        <v>88</v>
      </c>
      <c r="I27" s="11">
        <v>223</v>
      </c>
      <c r="J27" s="11">
        <v>10</v>
      </c>
      <c r="K27" s="11">
        <f t="shared" si="0"/>
        <v>2230</v>
      </c>
      <c r="M27" s="16">
        <f t="shared" si="2"/>
        <v>1020</v>
      </c>
      <c r="N27" s="8">
        <f t="shared" si="1"/>
        <v>0.91809180918091804</v>
      </c>
    </row>
    <row r="28" spans="2:14" x14ac:dyDescent="0.15">
      <c r="B28" s="10" t="s">
        <v>58</v>
      </c>
      <c r="C28" s="10"/>
      <c r="D28" s="10" t="s">
        <v>35</v>
      </c>
      <c r="E28" s="10" t="s">
        <v>109</v>
      </c>
      <c r="F28" s="10" t="s">
        <v>96</v>
      </c>
      <c r="G28" s="10" t="s">
        <v>95</v>
      </c>
      <c r="H28" s="10"/>
      <c r="I28" s="11">
        <v>300</v>
      </c>
      <c r="J28" s="11">
        <v>10</v>
      </c>
      <c r="K28" s="11">
        <f t="shared" si="0"/>
        <v>3000</v>
      </c>
      <c r="M28" s="16">
        <f t="shared" ref="M28:M52" si="3">M27+J28</f>
        <v>1030</v>
      </c>
      <c r="N28" s="8">
        <f t="shared" si="1"/>
        <v>0.92709270927092713</v>
      </c>
    </row>
    <row r="29" spans="2:14" x14ac:dyDescent="0.15">
      <c r="B29" s="10" t="s">
        <v>58</v>
      </c>
      <c r="C29" s="10"/>
      <c r="D29" s="10" t="s">
        <v>35</v>
      </c>
      <c r="E29" s="10" t="s">
        <v>110</v>
      </c>
      <c r="F29" s="10" t="s">
        <v>97</v>
      </c>
      <c r="G29" s="10" t="s">
        <v>94</v>
      </c>
      <c r="H29" s="10"/>
      <c r="I29" s="11">
        <v>600</v>
      </c>
      <c r="J29" s="11">
        <v>10</v>
      </c>
      <c r="K29" s="11">
        <f t="shared" si="0"/>
        <v>6000</v>
      </c>
      <c r="M29" s="16">
        <f t="shared" si="3"/>
        <v>1040</v>
      </c>
      <c r="N29" s="8">
        <f t="shared" si="1"/>
        <v>0.93609360936093611</v>
      </c>
    </row>
    <row r="30" spans="2:14" x14ac:dyDescent="0.15">
      <c r="B30" s="10" t="s">
        <v>9</v>
      </c>
      <c r="C30" s="10"/>
      <c r="D30" s="10" t="s">
        <v>35</v>
      </c>
      <c r="E30" s="10" t="s">
        <v>16</v>
      </c>
      <c r="F30" s="10" t="s">
        <v>67</v>
      </c>
      <c r="G30" s="10" t="s">
        <v>61</v>
      </c>
      <c r="H30" s="10" t="s">
        <v>62</v>
      </c>
      <c r="I30" s="11">
        <v>218</v>
      </c>
      <c r="J30" s="11">
        <v>8</v>
      </c>
      <c r="K30" s="11">
        <f t="shared" si="0"/>
        <v>1744</v>
      </c>
      <c r="M30" s="16">
        <f t="shared" si="3"/>
        <v>1048</v>
      </c>
      <c r="N30" s="8">
        <f t="shared" si="1"/>
        <v>0.94329432943294333</v>
      </c>
    </row>
    <row r="31" spans="2:14" x14ac:dyDescent="0.15">
      <c r="B31" s="10" t="s">
        <v>9</v>
      </c>
      <c r="C31" s="10"/>
      <c r="D31" s="10" t="s">
        <v>36</v>
      </c>
      <c r="E31" s="10" t="s">
        <v>49</v>
      </c>
      <c r="F31" s="10" t="s">
        <v>74</v>
      </c>
      <c r="G31" s="10" t="s">
        <v>63</v>
      </c>
      <c r="H31" s="10" t="s">
        <v>83</v>
      </c>
      <c r="I31" s="11">
        <v>298.8</v>
      </c>
      <c r="J31" s="11">
        <v>6</v>
      </c>
      <c r="K31" s="11">
        <f t="shared" si="0"/>
        <v>1792.8000000000002</v>
      </c>
      <c r="M31" s="16">
        <f t="shared" si="3"/>
        <v>1054</v>
      </c>
      <c r="N31" s="8">
        <f t="shared" si="1"/>
        <v>0.9486948694869487</v>
      </c>
    </row>
    <row r="32" spans="2:14" x14ac:dyDescent="0.15">
      <c r="B32" s="10" t="s">
        <v>55</v>
      </c>
      <c r="C32" s="10"/>
      <c r="D32" s="10" t="s">
        <v>56</v>
      </c>
      <c r="E32" s="10" t="s">
        <v>108</v>
      </c>
      <c r="F32" s="10" t="s">
        <v>113</v>
      </c>
      <c r="G32" s="10" t="s">
        <v>102</v>
      </c>
      <c r="H32" s="10"/>
      <c r="I32" s="11">
        <v>648</v>
      </c>
      <c r="J32" s="11">
        <v>5</v>
      </c>
      <c r="K32" s="11">
        <f t="shared" si="0"/>
        <v>3240</v>
      </c>
      <c r="M32" s="16">
        <f t="shared" si="3"/>
        <v>1059</v>
      </c>
      <c r="N32" s="8">
        <f t="shared" si="1"/>
        <v>0.95319531953195324</v>
      </c>
    </row>
    <row r="33" spans="2:14" x14ac:dyDescent="0.15">
      <c r="B33" s="10" t="s">
        <v>58</v>
      </c>
      <c r="C33" s="10"/>
      <c r="D33" s="10" t="s">
        <v>35</v>
      </c>
      <c r="E33" s="10" t="s">
        <v>188</v>
      </c>
      <c r="F33" s="10" t="s">
        <v>68</v>
      </c>
      <c r="G33" s="10" t="s">
        <v>289</v>
      </c>
      <c r="H33" s="10" t="s">
        <v>116</v>
      </c>
      <c r="I33" s="11">
        <v>960</v>
      </c>
      <c r="J33" s="11">
        <v>5</v>
      </c>
      <c r="K33" s="11">
        <f t="shared" si="0"/>
        <v>4800</v>
      </c>
      <c r="M33" s="16">
        <f t="shared" si="3"/>
        <v>1064</v>
      </c>
      <c r="N33" s="8">
        <f t="shared" si="1"/>
        <v>0.95769576957695768</v>
      </c>
    </row>
    <row r="34" spans="2:14" x14ac:dyDescent="0.15">
      <c r="B34" s="10" t="s">
        <v>9</v>
      </c>
      <c r="C34" s="10"/>
      <c r="D34" s="10" t="s">
        <v>36</v>
      </c>
      <c r="E34" s="10" t="s">
        <v>39</v>
      </c>
      <c r="F34" s="10" t="s">
        <v>68</v>
      </c>
      <c r="G34" s="10" t="s">
        <v>63</v>
      </c>
      <c r="H34" s="10" t="s">
        <v>140</v>
      </c>
      <c r="I34" s="11">
        <v>238.79999999999998</v>
      </c>
      <c r="J34" s="11">
        <v>4</v>
      </c>
      <c r="K34" s="11">
        <f t="shared" si="0"/>
        <v>955.19999999999993</v>
      </c>
      <c r="M34" s="16">
        <f t="shared" si="3"/>
        <v>1068</v>
      </c>
      <c r="N34" s="8">
        <f t="shared" si="1"/>
        <v>0.96129612961296129</v>
      </c>
    </row>
    <row r="35" spans="2:14" x14ac:dyDescent="0.15">
      <c r="B35" s="10" t="s">
        <v>9</v>
      </c>
      <c r="C35" s="10"/>
      <c r="D35" s="10" t="s">
        <v>36</v>
      </c>
      <c r="E35" s="10" t="s">
        <v>51</v>
      </c>
      <c r="F35" s="10" t="s">
        <v>74</v>
      </c>
      <c r="G35" s="10" t="s">
        <v>65</v>
      </c>
      <c r="H35" s="10" t="s">
        <v>85</v>
      </c>
      <c r="I35" s="11">
        <v>326</v>
      </c>
      <c r="J35" s="11">
        <v>4</v>
      </c>
      <c r="K35" s="11">
        <f t="shared" ref="K35:K52" si="4">J35*I35</f>
        <v>1304</v>
      </c>
      <c r="M35" s="16">
        <f t="shared" si="3"/>
        <v>1072</v>
      </c>
      <c r="N35" s="8">
        <f t="shared" si="1"/>
        <v>0.96489648964896491</v>
      </c>
    </row>
    <row r="36" spans="2:14" x14ac:dyDescent="0.15">
      <c r="B36" s="10" t="s">
        <v>9</v>
      </c>
      <c r="C36" s="10"/>
      <c r="D36" s="10" t="s">
        <v>35</v>
      </c>
      <c r="E36" s="10" t="s">
        <v>43</v>
      </c>
      <c r="F36" s="10" t="s">
        <v>78</v>
      </c>
      <c r="G36" s="10" t="s">
        <v>61</v>
      </c>
      <c r="H36" s="10" t="s">
        <v>79</v>
      </c>
      <c r="I36" s="11">
        <v>198</v>
      </c>
      <c r="J36" s="11">
        <v>3</v>
      </c>
      <c r="K36" s="11">
        <f t="shared" si="4"/>
        <v>594</v>
      </c>
      <c r="M36" s="16">
        <f t="shared" si="3"/>
        <v>1075</v>
      </c>
      <c r="N36" s="8">
        <f t="shared" si="1"/>
        <v>0.96759675967596759</v>
      </c>
    </row>
    <row r="37" spans="2:14" x14ac:dyDescent="0.15">
      <c r="B37" s="10" t="s">
        <v>55</v>
      </c>
      <c r="C37" s="10"/>
      <c r="D37" s="10" t="s">
        <v>35</v>
      </c>
      <c r="E37" s="10" t="s">
        <v>107</v>
      </c>
      <c r="F37" s="10" t="s">
        <v>113</v>
      </c>
      <c r="G37" s="10" t="s">
        <v>102</v>
      </c>
      <c r="H37" s="10"/>
      <c r="I37" s="11">
        <v>660</v>
      </c>
      <c r="J37" s="11">
        <v>3</v>
      </c>
      <c r="K37" s="11">
        <f t="shared" si="4"/>
        <v>1980</v>
      </c>
      <c r="M37" s="16">
        <f t="shared" si="3"/>
        <v>1078</v>
      </c>
      <c r="N37" s="8">
        <f t="shared" si="1"/>
        <v>0.97029702970297027</v>
      </c>
    </row>
    <row r="38" spans="2:14" x14ac:dyDescent="0.15">
      <c r="B38" s="10" t="s">
        <v>58</v>
      </c>
      <c r="C38" s="10"/>
      <c r="D38" s="10" t="s">
        <v>36</v>
      </c>
      <c r="E38" s="10" t="s">
        <v>189</v>
      </c>
      <c r="F38" s="10" t="s">
        <v>68</v>
      </c>
      <c r="G38" s="10" t="s">
        <v>289</v>
      </c>
      <c r="H38" s="10" t="s">
        <v>191</v>
      </c>
      <c r="I38" s="11">
        <v>936</v>
      </c>
      <c r="J38" s="11">
        <v>3</v>
      </c>
      <c r="K38" s="11">
        <f t="shared" si="4"/>
        <v>2808</v>
      </c>
      <c r="M38" s="16">
        <f t="shared" si="3"/>
        <v>1081</v>
      </c>
      <c r="N38" s="8">
        <f t="shared" si="1"/>
        <v>0.97299729972997295</v>
      </c>
    </row>
    <row r="39" spans="2:14" x14ac:dyDescent="0.15">
      <c r="B39" s="10" t="s">
        <v>58</v>
      </c>
      <c r="C39" s="10"/>
      <c r="D39" s="10" t="s">
        <v>56</v>
      </c>
      <c r="E39" s="10" t="s">
        <v>190</v>
      </c>
      <c r="F39" s="10" t="s">
        <v>68</v>
      </c>
      <c r="G39" s="10" t="s">
        <v>289</v>
      </c>
      <c r="H39" s="10" t="s">
        <v>191</v>
      </c>
      <c r="I39" s="11">
        <v>900</v>
      </c>
      <c r="J39" s="11">
        <v>3</v>
      </c>
      <c r="K39" s="11">
        <f t="shared" si="4"/>
        <v>2700</v>
      </c>
      <c r="M39" s="16">
        <f t="shared" si="3"/>
        <v>1084</v>
      </c>
      <c r="N39" s="8">
        <f t="shared" si="1"/>
        <v>0.97569756975697575</v>
      </c>
    </row>
    <row r="40" spans="2:14" x14ac:dyDescent="0.15">
      <c r="B40" s="10" t="s">
        <v>58</v>
      </c>
      <c r="C40" s="10"/>
      <c r="D40" s="10" t="s">
        <v>56</v>
      </c>
      <c r="E40" s="10" t="s">
        <v>118</v>
      </c>
      <c r="F40" s="10" t="s">
        <v>92</v>
      </c>
      <c r="G40" s="10" t="s">
        <v>94</v>
      </c>
      <c r="H40" s="10" t="s">
        <v>93</v>
      </c>
      <c r="I40" s="11">
        <v>840</v>
      </c>
      <c r="J40" s="11">
        <v>3</v>
      </c>
      <c r="K40" s="11">
        <f t="shared" si="4"/>
        <v>2520</v>
      </c>
      <c r="M40" s="16">
        <f t="shared" si="3"/>
        <v>1087</v>
      </c>
      <c r="N40" s="8">
        <f t="shared" si="1"/>
        <v>0.97839783978397843</v>
      </c>
    </row>
    <row r="41" spans="2:14" x14ac:dyDescent="0.15">
      <c r="B41" s="10" t="s">
        <v>9</v>
      </c>
      <c r="C41" s="10"/>
      <c r="D41" s="10" t="s">
        <v>35</v>
      </c>
      <c r="E41" s="10" t="s">
        <v>15</v>
      </c>
      <c r="F41" s="10" t="s">
        <v>67</v>
      </c>
      <c r="G41" s="10" t="s">
        <v>60</v>
      </c>
      <c r="H41" s="10"/>
      <c r="I41" s="11">
        <v>200</v>
      </c>
      <c r="J41" s="11">
        <v>2</v>
      </c>
      <c r="K41" s="11">
        <f t="shared" si="4"/>
        <v>400</v>
      </c>
      <c r="M41" s="16">
        <f t="shared" si="3"/>
        <v>1089</v>
      </c>
      <c r="N41" s="8">
        <f t="shared" si="1"/>
        <v>0.98019801980198018</v>
      </c>
    </row>
    <row r="42" spans="2:14" x14ac:dyDescent="0.15">
      <c r="B42" s="10" t="s">
        <v>9</v>
      </c>
      <c r="C42" s="10"/>
      <c r="D42" s="10" t="s">
        <v>35</v>
      </c>
      <c r="E42" s="10" t="s">
        <v>19</v>
      </c>
      <c r="F42" s="10" t="s">
        <v>67</v>
      </c>
      <c r="G42" s="10" t="s">
        <v>65</v>
      </c>
      <c r="H42" s="10" t="s">
        <v>62</v>
      </c>
      <c r="I42" s="11">
        <v>280</v>
      </c>
      <c r="J42" s="11">
        <v>2</v>
      </c>
      <c r="K42" s="11">
        <f t="shared" si="4"/>
        <v>560</v>
      </c>
      <c r="M42" s="16">
        <f t="shared" si="3"/>
        <v>1091</v>
      </c>
      <c r="N42" s="8">
        <f t="shared" si="1"/>
        <v>0.98199819981998204</v>
      </c>
    </row>
    <row r="43" spans="2:14" x14ac:dyDescent="0.15">
      <c r="B43" s="10" t="s">
        <v>9</v>
      </c>
      <c r="C43" s="10"/>
      <c r="D43" s="10" t="s">
        <v>35</v>
      </c>
      <c r="E43" s="10" t="s">
        <v>20</v>
      </c>
      <c r="F43" s="10" t="s">
        <v>68</v>
      </c>
      <c r="G43" s="10" t="s">
        <v>60</v>
      </c>
      <c r="H43" s="10"/>
      <c r="I43" s="11">
        <v>204</v>
      </c>
      <c r="J43" s="11">
        <v>2</v>
      </c>
      <c r="K43" s="11">
        <f t="shared" si="4"/>
        <v>408</v>
      </c>
      <c r="M43" s="16">
        <f t="shared" si="3"/>
        <v>1093</v>
      </c>
      <c r="N43" s="8">
        <f t="shared" si="1"/>
        <v>0.98379837983798379</v>
      </c>
    </row>
    <row r="44" spans="2:14" x14ac:dyDescent="0.15">
      <c r="B44" s="10" t="s">
        <v>9</v>
      </c>
      <c r="C44" s="10"/>
      <c r="D44" s="10" t="s">
        <v>35</v>
      </c>
      <c r="E44" s="10" t="s">
        <v>21</v>
      </c>
      <c r="F44" s="10" t="s">
        <v>68</v>
      </c>
      <c r="G44" s="10" t="s">
        <v>61</v>
      </c>
      <c r="H44" s="10" t="s">
        <v>69</v>
      </c>
      <c r="I44" s="11">
        <v>222</v>
      </c>
      <c r="J44" s="11">
        <v>2</v>
      </c>
      <c r="K44" s="11">
        <f t="shared" si="4"/>
        <v>444</v>
      </c>
      <c r="M44" s="16">
        <f t="shared" si="3"/>
        <v>1095</v>
      </c>
      <c r="N44" s="8">
        <f t="shared" si="1"/>
        <v>0.98559855985598555</v>
      </c>
    </row>
    <row r="45" spans="2:14" x14ac:dyDescent="0.15">
      <c r="B45" s="10" t="s">
        <v>9</v>
      </c>
      <c r="C45" s="10"/>
      <c r="D45" s="10" t="s">
        <v>35</v>
      </c>
      <c r="E45" s="10" t="s">
        <v>27</v>
      </c>
      <c r="F45" s="10" t="s">
        <v>74</v>
      </c>
      <c r="G45" s="10" t="s">
        <v>63</v>
      </c>
      <c r="H45" s="10" t="s">
        <v>75</v>
      </c>
      <c r="I45" s="11">
        <v>280.8</v>
      </c>
      <c r="J45" s="11">
        <v>2</v>
      </c>
      <c r="K45" s="11">
        <f t="shared" si="4"/>
        <v>561.6</v>
      </c>
      <c r="M45" s="16">
        <f t="shared" si="3"/>
        <v>1097</v>
      </c>
      <c r="N45" s="8">
        <f t="shared" si="1"/>
        <v>0.98739873987398741</v>
      </c>
    </row>
    <row r="46" spans="2:14" x14ac:dyDescent="0.15">
      <c r="B46" s="10" t="s">
        <v>9</v>
      </c>
      <c r="C46" s="10"/>
      <c r="D46" s="10" t="s">
        <v>35</v>
      </c>
      <c r="E46" s="10" t="s">
        <v>28</v>
      </c>
      <c r="F46" s="10" t="s">
        <v>74</v>
      </c>
      <c r="G46" s="10" t="s">
        <v>64</v>
      </c>
      <c r="H46" s="10" t="s">
        <v>75</v>
      </c>
      <c r="I46" s="11">
        <v>302.40000000000003</v>
      </c>
      <c r="J46" s="11">
        <v>2</v>
      </c>
      <c r="K46" s="11">
        <f t="shared" si="4"/>
        <v>604.80000000000007</v>
      </c>
      <c r="M46" s="16">
        <f t="shared" si="3"/>
        <v>1099</v>
      </c>
      <c r="N46" s="8">
        <f t="shared" si="1"/>
        <v>0.98919891989198916</v>
      </c>
    </row>
    <row r="47" spans="2:14" x14ac:dyDescent="0.15">
      <c r="B47" s="10" t="s">
        <v>9</v>
      </c>
      <c r="C47" s="10"/>
      <c r="D47" s="10" t="s">
        <v>35</v>
      </c>
      <c r="E47" s="10" t="s">
        <v>29</v>
      </c>
      <c r="F47" s="10" t="s">
        <v>74</v>
      </c>
      <c r="G47" s="10" t="s">
        <v>65</v>
      </c>
      <c r="H47" s="10" t="s">
        <v>75</v>
      </c>
      <c r="I47" s="11">
        <v>318</v>
      </c>
      <c r="J47" s="11">
        <v>2</v>
      </c>
      <c r="K47" s="11">
        <f t="shared" si="4"/>
        <v>636</v>
      </c>
      <c r="M47" s="16">
        <f t="shared" si="3"/>
        <v>1101</v>
      </c>
      <c r="N47" s="8">
        <f t="shared" si="1"/>
        <v>0.99099909990999102</v>
      </c>
    </row>
    <row r="48" spans="2:14" x14ac:dyDescent="0.15">
      <c r="B48" s="10" t="s">
        <v>9</v>
      </c>
      <c r="C48" s="10"/>
      <c r="D48" s="10" t="s">
        <v>35</v>
      </c>
      <c r="E48" s="10" t="s">
        <v>32</v>
      </c>
      <c r="F48" s="10" t="s">
        <v>76</v>
      </c>
      <c r="G48" s="10" t="s">
        <v>63</v>
      </c>
      <c r="H48" s="10" t="s">
        <v>77</v>
      </c>
      <c r="I48" s="11">
        <v>273.59999999999997</v>
      </c>
      <c r="J48" s="11">
        <v>2</v>
      </c>
      <c r="K48" s="11">
        <f t="shared" si="4"/>
        <v>547.19999999999993</v>
      </c>
      <c r="M48" s="16">
        <f t="shared" si="3"/>
        <v>1103</v>
      </c>
      <c r="N48" s="8">
        <f t="shared" si="1"/>
        <v>0.99279927992799277</v>
      </c>
    </row>
    <row r="49" spans="2:14" x14ac:dyDescent="0.15">
      <c r="B49" s="10" t="s">
        <v>9</v>
      </c>
      <c r="C49" s="10"/>
      <c r="D49" s="10" t="s">
        <v>35</v>
      </c>
      <c r="E49" s="10" t="s">
        <v>33</v>
      </c>
      <c r="F49" s="10" t="s">
        <v>76</v>
      </c>
      <c r="G49" s="10" t="s">
        <v>64</v>
      </c>
      <c r="H49" s="10" t="s">
        <v>77</v>
      </c>
      <c r="I49" s="11">
        <v>290</v>
      </c>
      <c r="J49" s="11">
        <v>2</v>
      </c>
      <c r="K49" s="11">
        <f t="shared" si="4"/>
        <v>580</v>
      </c>
      <c r="M49" s="16">
        <f t="shared" si="3"/>
        <v>1105</v>
      </c>
      <c r="N49" s="8">
        <f t="shared" si="1"/>
        <v>0.99459945994599464</v>
      </c>
    </row>
    <row r="50" spans="2:14" x14ac:dyDescent="0.15">
      <c r="B50" s="10" t="s">
        <v>9</v>
      </c>
      <c r="C50" s="10"/>
      <c r="D50" s="10" t="s">
        <v>35</v>
      </c>
      <c r="E50" s="10" t="s">
        <v>42</v>
      </c>
      <c r="F50" s="10" t="s">
        <v>78</v>
      </c>
      <c r="G50" s="10" t="s">
        <v>60</v>
      </c>
      <c r="H50" s="10"/>
      <c r="I50" s="11">
        <v>180</v>
      </c>
      <c r="J50" s="11">
        <v>2</v>
      </c>
      <c r="K50" s="11">
        <f t="shared" si="4"/>
        <v>360</v>
      </c>
      <c r="M50" s="16">
        <f t="shared" si="3"/>
        <v>1107</v>
      </c>
      <c r="N50" s="8">
        <f t="shared" si="1"/>
        <v>0.99639963996399639</v>
      </c>
    </row>
    <row r="51" spans="2:14" x14ac:dyDescent="0.15">
      <c r="B51" s="10" t="s">
        <v>9</v>
      </c>
      <c r="C51" s="10"/>
      <c r="D51" s="10" t="s">
        <v>35</v>
      </c>
      <c r="E51" s="10" t="s">
        <v>44</v>
      </c>
      <c r="F51" s="10" t="s">
        <v>78</v>
      </c>
      <c r="G51" s="10" t="s">
        <v>63</v>
      </c>
      <c r="H51" s="10" t="s">
        <v>79</v>
      </c>
      <c r="I51" s="11">
        <v>234</v>
      </c>
      <c r="J51" s="11">
        <v>2</v>
      </c>
      <c r="K51" s="11">
        <f t="shared" si="4"/>
        <v>468</v>
      </c>
      <c r="M51" s="16">
        <f t="shared" si="3"/>
        <v>1109</v>
      </c>
      <c r="N51" s="8">
        <f t="shared" si="1"/>
        <v>0.99819981998199825</v>
      </c>
    </row>
    <row r="52" spans="2:14" x14ac:dyDescent="0.15">
      <c r="B52" s="10" t="s">
        <v>9</v>
      </c>
      <c r="C52" s="10"/>
      <c r="D52" s="10" t="s">
        <v>35</v>
      </c>
      <c r="E52" s="10" t="s">
        <v>46</v>
      </c>
      <c r="F52" s="10" t="s">
        <v>78</v>
      </c>
      <c r="G52" s="10" t="s">
        <v>65</v>
      </c>
      <c r="H52" s="10" t="s">
        <v>79</v>
      </c>
      <c r="I52" s="11">
        <v>270</v>
      </c>
      <c r="J52" s="11">
        <v>2</v>
      </c>
      <c r="K52" s="11">
        <f t="shared" si="4"/>
        <v>540</v>
      </c>
      <c r="M52" s="16">
        <f t="shared" si="3"/>
        <v>1111</v>
      </c>
      <c r="N52" s="8">
        <f t="shared" si="1"/>
        <v>1</v>
      </c>
    </row>
    <row r="53" spans="2:14" x14ac:dyDescent="0.15">
      <c r="B53" s="2" t="s">
        <v>89</v>
      </c>
      <c r="C53" s="2"/>
      <c r="D53" s="2" t="s">
        <v>318</v>
      </c>
      <c r="E53" s="2" t="s">
        <v>91</v>
      </c>
      <c r="F53" s="2"/>
      <c r="G53" s="2"/>
      <c r="H53" s="2"/>
      <c r="I53" s="4">
        <f>K53/J53</f>
        <v>290.99333933393336</v>
      </c>
      <c r="J53" s="4">
        <f>SUM(J3:J52)</f>
        <v>1111</v>
      </c>
      <c r="K53" s="4">
        <f>SUM(K3:K52)</f>
        <v>323293.59999999998</v>
      </c>
      <c r="M53" s="16"/>
      <c r="N53" s="8"/>
    </row>
    <row r="54" spans="2:14" x14ac:dyDescent="0.15">
      <c r="N54" s="8"/>
    </row>
    <row r="55" spans="2:14" x14ac:dyDescent="0.15">
      <c r="N55" s="8"/>
    </row>
    <row r="56" spans="2:14" x14ac:dyDescent="0.15">
      <c r="N56" s="8"/>
    </row>
  </sheetData>
  <sortState ref="B3:K52">
    <sortCondition descending="1" ref="J3:J52"/>
  </sortState>
  <phoneticPr fontId="1"/>
  <pageMargins left="0.7" right="0.7" top="0.75" bottom="0.75" header="0.3" footer="0.3"/>
  <pageSetup paperSize="9" scale="53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="80" zoomScaleNormal="80" workbookViewId="0">
      <selection activeCell="O30" sqref="O30"/>
    </sheetView>
  </sheetViews>
  <sheetFormatPr defaultRowHeight="13.5" x14ac:dyDescent="0.15"/>
  <cols>
    <col min="2" max="2" width="16.5" customWidth="1"/>
    <col min="3" max="3" width="2.5" bestFit="1" customWidth="1"/>
    <col min="4" max="4" width="9.625" bestFit="1" customWidth="1"/>
    <col min="5" max="5" width="8.375" bestFit="1" customWidth="1"/>
    <col min="6" max="6" width="27.25" bestFit="1" customWidth="1"/>
    <col min="7" max="7" width="9.5" bestFit="1" customWidth="1"/>
    <col min="8" max="8" width="13" bestFit="1" customWidth="1"/>
    <col min="9" max="9" width="11.25" bestFit="1" customWidth="1"/>
    <col min="10" max="10" width="16.375" bestFit="1" customWidth="1"/>
    <col min="11" max="11" width="17.625" bestFit="1" customWidth="1"/>
    <col min="12" max="12" width="8.125" bestFit="1" customWidth="1"/>
  </cols>
  <sheetData>
    <row r="1" spans="1:12" x14ac:dyDescent="0.15">
      <c r="A1" s="21" t="s">
        <v>320</v>
      </c>
    </row>
    <row r="3" spans="1:12" ht="14.25" thickBot="1" x14ac:dyDescent="0.2">
      <c r="B3" s="48" t="s">
        <v>7</v>
      </c>
      <c r="C3" s="68" t="s">
        <v>271</v>
      </c>
      <c r="D3" s="49" t="s">
        <v>12</v>
      </c>
      <c r="E3" s="49" t="s">
        <v>11</v>
      </c>
      <c r="F3" s="49" t="s">
        <v>13</v>
      </c>
      <c r="G3" s="49" t="s">
        <v>59</v>
      </c>
      <c r="H3" s="49" t="s">
        <v>14</v>
      </c>
      <c r="I3" s="49" t="s">
        <v>66</v>
      </c>
      <c r="J3" s="50" t="s">
        <v>72</v>
      </c>
      <c r="K3" s="49" t="s">
        <v>73</v>
      </c>
      <c r="L3" s="50" t="s">
        <v>286</v>
      </c>
    </row>
    <row r="4" spans="1:12" s="75" customFormat="1" ht="14.25" thickTop="1" x14ac:dyDescent="0.15">
      <c r="B4" s="75" t="s">
        <v>9</v>
      </c>
      <c r="D4" s="75" t="s">
        <v>35</v>
      </c>
      <c r="E4" s="75" t="s">
        <v>25</v>
      </c>
      <c r="F4" s="75" t="s">
        <v>74</v>
      </c>
      <c r="G4" s="75" t="s">
        <v>60</v>
      </c>
      <c r="I4" s="76">
        <v>216</v>
      </c>
      <c r="J4" s="76">
        <v>40</v>
      </c>
      <c r="K4" s="76">
        <f t="shared" ref="K4:K41" si="0">J4*I4</f>
        <v>8640</v>
      </c>
      <c r="L4" s="76">
        <v>20</v>
      </c>
    </row>
    <row r="5" spans="1:12" s="75" customFormat="1" x14ac:dyDescent="0.15">
      <c r="B5" s="75" t="s">
        <v>9</v>
      </c>
      <c r="D5" s="75" t="s">
        <v>35</v>
      </c>
      <c r="E5" s="75" t="s">
        <v>26</v>
      </c>
      <c r="F5" s="75" t="s">
        <v>74</v>
      </c>
      <c r="G5" s="75" t="s">
        <v>61</v>
      </c>
      <c r="H5" s="75" t="s">
        <v>75</v>
      </c>
      <c r="I5" s="76">
        <v>237.6</v>
      </c>
      <c r="J5" s="76">
        <v>20</v>
      </c>
      <c r="K5" s="76">
        <f t="shared" si="0"/>
        <v>4752</v>
      </c>
      <c r="L5" s="76">
        <v>22</v>
      </c>
    </row>
    <row r="6" spans="1:12" s="75" customFormat="1" x14ac:dyDescent="0.15">
      <c r="B6" s="75" t="s">
        <v>9</v>
      </c>
      <c r="D6" s="75" t="s">
        <v>35</v>
      </c>
      <c r="E6" s="75" t="s">
        <v>27</v>
      </c>
      <c r="F6" s="75" t="s">
        <v>74</v>
      </c>
      <c r="G6" s="75" t="s">
        <v>63</v>
      </c>
      <c r="H6" s="75" t="s">
        <v>75</v>
      </c>
      <c r="I6" s="76">
        <v>280.8</v>
      </c>
      <c r="J6" s="76">
        <v>2</v>
      </c>
      <c r="K6" s="76">
        <f t="shared" si="0"/>
        <v>561.6</v>
      </c>
      <c r="L6" s="76">
        <v>26</v>
      </c>
    </row>
    <row r="7" spans="1:12" s="75" customFormat="1" x14ac:dyDescent="0.15">
      <c r="B7" s="75" t="s">
        <v>9</v>
      </c>
      <c r="D7" s="75" t="s">
        <v>35</v>
      </c>
      <c r="E7" s="75" t="s">
        <v>28</v>
      </c>
      <c r="F7" s="75" t="s">
        <v>74</v>
      </c>
      <c r="G7" s="75" t="s">
        <v>64</v>
      </c>
      <c r="H7" s="75" t="s">
        <v>75</v>
      </c>
      <c r="I7" s="76">
        <v>302.40000000000003</v>
      </c>
      <c r="J7" s="76">
        <v>2</v>
      </c>
      <c r="K7" s="76">
        <f t="shared" si="0"/>
        <v>604.80000000000007</v>
      </c>
      <c r="L7" s="76">
        <v>28</v>
      </c>
    </row>
    <row r="8" spans="1:12" s="75" customFormat="1" x14ac:dyDescent="0.15">
      <c r="B8" s="77" t="s">
        <v>9</v>
      </c>
      <c r="C8" s="77"/>
      <c r="D8" s="77" t="s">
        <v>35</v>
      </c>
      <c r="E8" s="77" t="s">
        <v>29</v>
      </c>
      <c r="F8" s="77" t="s">
        <v>74</v>
      </c>
      <c r="G8" s="77" t="s">
        <v>65</v>
      </c>
      <c r="H8" s="77" t="s">
        <v>75</v>
      </c>
      <c r="I8" s="78">
        <v>318</v>
      </c>
      <c r="J8" s="78">
        <v>2</v>
      </c>
      <c r="K8" s="78">
        <f t="shared" si="0"/>
        <v>636</v>
      </c>
      <c r="L8" s="78">
        <v>30</v>
      </c>
    </row>
    <row r="9" spans="1:12" s="75" customFormat="1" x14ac:dyDescent="0.15">
      <c r="B9" s="75" t="s">
        <v>9</v>
      </c>
      <c r="D9" s="75" t="s">
        <v>36</v>
      </c>
      <c r="E9" s="75" t="s">
        <v>47</v>
      </c>
      <c r="F9" s="75" t="s">
        <v>74</v>
      </c>
      <c r="G9" s="75" t="s">
        <v>60</v>
      </c>
      <c r="H9" s="75" t="s">
        <v>81</v>
      </c>
      <c r="I9" s="76">
        <v>234</v>
      </c>
      <c r="J9" s="76">
        <v>40</v>
      </c>
      <c r="K9" s="76">
        <f t="shared" si="0"/>
        <v>9360</v>
      </c>
      <c r="L9" s="76">
        <v>20</v>
      </c>
    </row>
    <row r="10" spans="1:12" s="75" customFormat="1" x14ac:dyDescent="0.15">
      <c r="B10" s="75" t="s">
        <v>9</v>
      </c>
      <c r="D10" s="75" t="s">
        <v>36</v>
      </c>
      <c r="E10" s="75" t="s">
        <v>48</v>
      </c>
      <c r="F10" s="75" t="s">
        <v>74</v>
      </c>
      <c r="G10" s="75" t="s">
        <v>61</v>
      </c>
      <c r="H10" s="75" t="s">
        <v>82</v>
      </c>
      <c r="I10" s="76">
        <v>277.2</v>
      </c>
      <c r="J10" s="76">
        <v>40</v>
      </c>
      <c r="K10" s="76">
        <f t="shared" si="0"/>
        <v>11088</v>
      </c>
      <c r="L10" s="76">
        <v>22</v>
      </c>
    </row>
    <row r="11" spans="1:12" s="75" customFormat="1" x14ac:dyDescent="0.15">
      <c r="B11" s="75" t="s">
        <v>9</v>
      </c>
      <c r="D11" s="75" t="s">
        <v>36</v>
      </c>
      <c r="E11" s="75" t="s">
        <v>49</v>
      </c>
      <c r="F11" s="75" t="s">
        <v>74</v>
      </c>
      <c r="G11" s="75" t="s">
        <v>63</v>
      </c>
      <c r="H11" s="75" t="s">
        <v>83</v>
      </c>
      <c r="I11" s="76">
        <v>298.8</v>
      </c>
      <c r="J11" s="76">
        <v>6</v>
      </c>
      <c r="K11" s="76">
        <f t="shared" si="0"/>
        <v>1792.8000000000002</v>
      </c>
      <c r="L11" s="76">
        <v>26</v>
      </c>
    </row>
    <row r="12" spans="1:12" s="75" customFormat="1" x14ac:dyDescent="0.15">
      <c r="B12" s="75" t="s">
        <v>9</v>
      </c>
      <c r="D12" s="75" t="s">
        <v>36</v>
      </c>
      <c r="E12" s="75" t="s">
        <v>50</v>
      </c>
      <c r="F12" s="75" t="s">
        <v>74</v>
      </c>
      <c r="G12" s="75" t="s">
        <v>64</v>
      </c>
      <c r="H12" s="75" t="s">
        <v>84</v>
      </c>
      <c r="I12" s="76">
        <v>320.39999999999998</v>
      </c>
      <c r="J12" s="76">
        <v>10</v>
      </c>
      <c r="K12" s="76">
        <f t="shared" si="0"/>
        <v>3204</v>
      </c>
      <c r="L12" s="76">
        <v>28</v>
      </c>
    </row>
    <row r="13" spans="1:12" s="75" customFormat="1" x14ac:dyDescent="0.15">
      <c r="B13" s="77" t="s">
        <v>9</v>
      </c>
      <c r="C13" s="77"/>
      <c r="D13" s="77" t="s">
        <v>36</v>
      </c>
      <c r="E13" s="77" t="s">
        <v>51</v>
      </c>
      <c r="F13" s="77" t="s">
        <v>74</v>
      </c>
      <c r="G13" s="77" t="s">
        <v>65</v>
      </c>
      <c r="H13" s="77" t="s">
        <v>85</v>
      </c>
      <c r="I13" s="78">
        <v>326</v>
      </c>
      <c r="J13" s="78">
        <v>4</v>
      </c>
      <c r="K13" s="78">
        <f t="shared" si="0"/>
        <v>1304</v>
      </c>
      <c r="L13" s="78">
        <v>30</v>
      </c>
    </row>
    <row r="14" spans="1:12" s="75" customFormat="1" x14ac:dyDescent="0.15">
      <c r="B14" s="75" t="s">
        <v>9</v>
      </c>
      <c r="D14" s="75" t="s">
        <v>35</v>
      </c>
      <c r="E14" s="75" t="s">
        <v>15</v>
      </c>
      <c r="F14" s="75" t="s">
        <v>67</v>
      </c>
      <c r="G14" s="75" t="s">
        <v>60</v>
      </c>
      <c r="I14" s="76">
        <v>200</v>
      </c>
      <c r="J14" s="76">
        <v>2</v>
      </c>
      <c r="K14" s="76">
        <f t="shared" si="0"/>
        <v>400</v>
      </c>
      <c r="L14" s="76">
        <v>20</v>
      </c>
    </row>
    <row r="15" spans="1:12" s="75" customFormat="1" x14ac:dyDescent="0.15">
      <c r="B15" s="75" t="s">
        <v>9</v>
      </c>
      <c r="D15" s="75" t="s">
        <v>35</v>
      </c>
      <c r="E15" s="75" t="s">
        <v>16</v>
      </c>
      <c r="F15" s="75" t="s">
        <v>67</v>
      </c>
      <c r="G15" s="75" t="s">
        <v>61</v>
      </c>
      <c r="H15" s="75" t="s">
        <v>62</v>
      </c>
      <c r="I15" s="76">
        <v>218</v>
      </c>
      <c r="J15" s="76">
        <v>8</v>
      </c>
      <c r="K15" s="76">
        <f t="shared" si="0"/>
        <v>1744</v>
      </c>
      <c r="L15" s="76">
        <v>22</v>
      </c>
    </row>
    <row r="16" spans="1:12" s="75" customFormat="1" x14ac:dyDescent="0.15">
      <c r="B16" s="75" t="s">
        <v>9</v>
      </c>
      <c r="D16" s="75" t="s">
        <v>35</v>
      </c>
      <c r="E16" s="75" t="s">
        <v>17</v>
      </c>
      <c r="F16" s="75" t="s">
        <v>67</v>
      </c>
      <c r="G16" s="75" t="s">
        <v>63</v>
      </c>
      <c r="H16" s="75" t="s">
        <v>62</v>
      </c>
      <c r="I16" s="76">
        <v>255</v>
      </c>
      <c r="J16" s="76">
        <v>20</v>
      </c>
      <c r="K16" s="76">
        <f t="shared" si="0"/>
        <v>5100</v>
      </c>
      <c r="L16" s="76">
        <v>26</v>
      </c>
    </row>
    <row r="17" spans="2:12" s="75" customFormat="1" x14ac:dyDescent="0.15">
      <c r="B17" s="75" t="s">
        <v>9</v>
      </c>
      <c r="D17" s="75" t="s">
        <v>35</v>
      </c>
      <c r="E17" s="75" t="s">
        <v>18</v>
      </c>
      <c r="F17" s="75" t="s">
        <v>67</v>
      </c>
      <c r="G17" s="75" t="s">
        <v>64</v>
      </c>
      <c r="H17" s="75" t="s">
        <v>62</v>
      </c>
      <c r="I17" s="76">
        <v>268.8</v>
      </c>
      <c r="J17" s="76">
        <v>160</v>
      </c>
      <c r="K17" s="76">
        <f t="shared" si="0"/>
        <v>43008</v>
      </c>
      <c r="L17" s="76">
        <v>28</v>
      </c>
    </row>
    <row r="18" spans="2:12" s="75" customFormat="1" x14ac:dyDescent="0.15">
      <c r="B18" s="77" t="s">
        <v>9</v>
      </c>
      <c r="C18" s="77"/>
      <c r="D18" s="77" t="s">
        <v>35</v>
      </c>
      <c r="E18" s="77" t="s">
        <v>19</v>
      </c>
      <c r="F18" s="77" t="s">
        <v>67</v>
      </c>
      <c r="G18" s="77" t="s">
        <v>65</v>
      </c>
      <c r="H18" s="77" t="s">
        <v>62</v>
      </c>
      <c r="I18" s="78">
        <v>280</v>
      </c>
      <c r="J18" s="78">
        <v>2</v>
      </c>
      <c r="K18" s="78">
        <f t="shared" si="0"/>
        <v>560</v>
      </c>
      <c r="L18" s="78">
        <v>30</v>
      </c>
    </row>
    <row r="19" spans="2:12" s="75" customFormat="1" x14ac:dyDescent="0.15">
      <c r="B19" s="75" t="s">
        <v>9</v>
      </c>
      <c r="D19" s="75" t="s">
        <v>36</v>
      </c>
      <c r="E19" s="75" t="s">
        <v>37</v>
      </c>
      <c r="F19" s="75" t="s">
        <v>67</v>
      </c>
      <c r="G19" s="75" t="s">
        <v>63</v>
      </c>
      <c r="H19" s="75" t="s">
        <v>138</v>
      </c>
      <c r="I19" s="76">
        <v>240</v>
      </c>
      <c r="J19" s="76">
        <v>20</v>
      </c>
      <c r="K19" s="76">
        <f t="shared" si="0"/>
        <v>4800</v>
      </c>
      <c r="L19" s="76">
        <v>26</v>
      </c>
    </row>
    <row r="20" spans="2:12" s="75" customFormat="1" x14ac:dyDescent="0.15">
      <c r="B20" s="77" t="s">
        <v>9</v>
      </c>
      <c r="C20" s="77"/>
      <c r="D20" s="77" t="s">
        <v>36</v>
      </c>
      <c r="E20" s="77" t="s">
        <v>38</v>
      </c>
      <c r="F20" s="77" t="s">
        <v>67</v>
      </c>
      <c r="G20" s="77" t="s">
        <v>64</v>
      </c>
      <c r="H20" s="77" t="s">
        <v>70</v>
      </c>
      <c r="I20" s="78">
        <v>250</v>
      </c>
      <c r="J20" s="78">
        <v>80</v>
      </c>
      <c r="K20" s="78">
        <f t="shared" si="0"/>
        <v>20000</v>
      </c>
      <c r="L20" s="78">
        <v>28</v>
      </c>
    </row>
    <row r="21" spans="2:12" s="75" customFormat="1" x14ac:dyDescent="0.15">
      <c r="B21" s="75" t="s">
        <v>9</v>
      </c>
      <c r="D21" s="75" t="s">
        <v>35</v>
      </c>
      <c r="E21" s="75" t="s">
        <v>30</v>
      </c>
      <c r="F21" s="75" t="s">
        <v>76</v>
      </c>
      <c r="G21" s="75" t="s">
        <v>60</v>
      </c>
      <c r="I21" s="76">
        <v>210</v>
      </c>
      <c r="J21" s="76">
        <v>40</v>
      </c>
      <c r="K21" s="76">
        <f t="shared" si="0"/>
        <v>8400</v>
      </c>
      <c r="L21" s="76">
        <v>20</v>
      </c>
    </row>
    <row r="22" spans="2:12" s="75" customFormat="1" x14ac:dyDescent="0.15">
      <c r="B22" s="75" t="s">
        <v>9</v>
      </c>
      <c r="D22" s="75" t="s">
        <v>35</v>
      </c>
      <c r="E22" s="75" t="s">
        <v>31</v>
      </c>
      <c r="F22" s="75" t="s">
        <v>76</v>
      </c>
      <c r="G22" s="75" t="s">
        <v>61</v>
      </c>
      <c r="H22" s="75" t="s">
        <v>77</v>
      </c>
      <c r="I22" s="76">
        <v>231.6</v>
      </c>
      <c r="J22" s="76">
        <v>20</v>
      </c>
      <c r="K22" s="76">
        <f t="shared" si="0"/>
        <v>4632</v>
      </c>
      <c r="L22" s="76">
        <v>22</v>
      </c>
    </row>
    <row r="23" spans="2:12" s="75" customFormat="1" x14ac:dyDescent="0.15">
      <c r="B23" s="14" t="s">
        <v>9</v>
      </c>
      <c r="C23" s="14"/>
      <c r="D23" s="14" t="s">
        <v>35</v>
      </c>
      <c r="E23" s="14" t="s">
        <v>32</v>
      </c>
      <c r="F23" s="14" t="s">
        <v>76</v>
      </c>
      <c r="G23" s="14" t="s">
        <v>63</v>
      </c>
      <c r="H23" s="14" t="s">
        <v>77</v>
      </c>
      <c r="I23" s="79">
        <v>273.59999999999997</v>
      </c>
      <c r="J23" s="79">
        <v>2</v>
      </c>
      <c r="K23" s="79">
        <f t="shared" si="0"/>
        <v>547.19999999999993</v>
      </c>
      <c r="L23" s="79">
        <v>26</v>
      </c>
    </row>
    <row r="24" spans="2:12" s="75" customFormat="1" x14ac:dyDescent="0.15">
      <c r="B24" s="75" t="s">
        <v>9</v>
      </c>
      <c r="D24" s="75" t="s">
        <v>35</v>
      </c>
      <c r="E24" s="75" t="s">
        <v>33</v>
      </c>
      <c r="F24" s="75" t="s">
        <v>76</v>
      </c>
      <c r="G24" s="75" t="s">
        <v>64</v>
      </c>
      <c r="H24" s="75" t="s">
        <v>77</v>
      </c>
      <c r="I24" s="76">
        <v>290</v>
      </c>
      <c r="J24" s="76">
        <v>2</v>
      </c>
      <c r="K24" s="76">
        <f t="shared" si="0"/>
        <v>580</v>
      </c>
      <c r="L24" s="76">
        <v>28</v>
      </c>
    </row>
    <row r="25" spans="2:12" s="75" customFormat="1" x14ac:dyDescent="0.15">
      <c r="B25" s="14" t="s">
        <v>9</v>
      </c>
      <c r="C25" s="14"/>
      <c r="D25" s="14" t="s">
        <v>35</v>
      </c>
      <c r="E25" s="14" t="s">
        <v>34</v>
      </c>
      <c r="F25" s="14" t="s">
        <v>76</v>
      </c>
      <c r="G25" s="14" t="s">
        <v>65</v>
      </c>
      <c r="H25" s="14" t="s">
        <v>77</v>
      </c>
      <c r="I25" s="79">
        <v>305</v>
      </c>
      <c r="J25" s="79">
        <v>20</v>
      </c>
      <c r="K25" s="79">
        <f t="shared" si="0"/>
        <v>6100</v>
      </c>
      <c r="L25" s="79">
        <v>30</v>
      </c>
    </row>
    <row r="26" spans="2:12" s="75" customFormat="1" x14ac:dyDescent="0.15">
      <c r="B26" s="75" t="s">
        <v>9</v>
      </c>
      <c r="D26" s="75" t="s">
        <v>36</v>
      </c>
      <c r="E26" s="75" t="s">
        <v>52</v>
      </c>
      <c r="F26" s="75" t="s">
        <v>76</v>
      </c>
      <c r="G26" s="75" t="s">
        <v>86</v>
      </c>
      <c r="I26" s="76">
        <v>198</v>
      </c>
      <c r="J26" s="76">
        <v>10</v>
      </c>
      <c r="K26" s="76">
        <f t="shared" si="0"/>
        <v>1980</v>
      </c>
      <c r="L26" s="76">
        <v>18</v>
      </c>
    </row>
    <row r="27" spans="2:12" s="75" customFormat="1" x14ac:dyDescent="0.15">
      <c r="B27" s="75" t="s">
        <v>9</v>
      </c>
      <c r="D27" s="75" t="s">
        <v>36</v>
      </c>
      <c r="E27" s="75" t="s">
        <v>53</v>
      </c>
      <c r="F27" s="75" t="s">
        <v>76</v>
      </c>
      <c r="G27" s="75" t="s">
        <v>60</v>
      </c>
      <c r="H27" s="75" t="s">
        <v>87</v>
      </c>
      <c r="I27" s="76">
        <v>210</v>
      </c>
      <c r="J27" s="76">
        <v>30</v>
      </c>
      <c r="K27" s="76">
        <f t="shared" si="0"/>
        <v>6300</v>
      </c>
      <c r="L27" s="76">
        <v>20</v>
      </c>
    </row>
    <row r="28" spans="2:12" s="75" customFormat="1" x14ac:dyDescent="0.15">
      <c r="B28" s="77" t="s">
        <v>9</v>
      </c>
      <c r="C28" s="77"/>
      <c r="D28" s="77" t="s">
        <v>36</v>
      </c>
      <c r="E28" s="77" t="s">
        <v>54</v>
      </c>
      <c r="F28" s="77" t="s">
        <v>76</v>
      </c>
      <c r="G28" s="77" t="s">
        <v>61</v>
      </c>
      <c r="H28" s="77" t="s">
        <v>88</v>
      </c>
      <c r="I28" s="78">
        <v>223</v>
      </c>
      <c r="J28" s="78">
        <v>10</v>
      </c>
      <c r="K28" s="78">
        <f t="shared" si="0"/>
        <v>2230</v>
      </c>
      <c r="L28" s="78">
        <v>22</v>
      </c>
    </row>
    <row r="29" spans="2:12" s="75" customFormat="1" x14ac:dyDescent="0.15">
      <c r="B29" s="75" t="s">
        <v>9</v>
      </c>
      <c r="D29" s="75" t="s">
        <v>35</v>
      </c>
      <c r="E29" s="75" t="s">
        <v>42</v>
      </c>
      <c r="F29" s="75" t="s">
        <v>78</v>
      </c>
      <c r="G29" s="75" t="s">
        <v>60</v>
      </c>
      <c r="I29" s="76">
        <v>180</v>
      </c>
      <c r="J29" s="76">
        <v>2</v>
      </c>
      <c r="K29" s="76">
        <f t="shared" si="0"/>
        <v>360</v>
      </c>
      <c r="L29" s="76">
        <v>20</v>
      </c>
    </row>
    <row r="30" spans="2:12" s="75" customFormat="1" x14ac:dyDescent="0.15">
      <c r="B30" s="14" t="s">
        <v>9</v>
      </c>
      <c r="C30" s="14"/>
      <c r="D30" s="14" t="s">
        <v>35</v>
      </c>
      <c r="E30" s="14" t="s">
        <v>43</v>
      </c>
      <c r="F30" s="14" t="s">
        <v>78</v>
      </c>
      <c r="G30" s="14" t="s">
        <v>61</v>
      </c>
      <c r="H30" s="14" t="s">
        <v>79</v>
      </c>
      <c r="I30" s="79">
        <v>198</v>
      </c>
      <c r="J30" s="79">
        <v>3</v>
      </c>
      <c r="K30" s="79">
        <f t="shared" si="0"/>
        <v>594</v>
      </c>
      <c r="L30" s="79">
        <v>22</v>
      </c>
    </row>
    <row r="31" spans="2:12" s="75" customFormat="1" x14ac:dyDescent="0.15">
      <c r="B31" s="75" t="s">
        <v>9</v>
      </c>
      <c r="D31" s="75" t="s">
        <v>35</v>
      </c>
      <c r="E31" s="75" t="s">
        <v>44</v>
      </c>
      <c r="F31" s="75" t="s">
        <v>78</v>
      </c>
      <c r="G31" s="75" t="s">
        <v>63</v>
      </c>
      <c r="H31" s="75" t="s">
        <v>79</v>
      </c>
      <c r="I31" s="76">
        <v>234</v>
      </c>
      <c r="J31" s="76">
        <v>2</v>
      </c>
      <c r="K31" s="76">
        <f t="shared" si="0"/>
        <v>468</v>
      </c>
      <c r="L31" s="76">
        <v>26</v>
      </c>
    </row>
    <row r="32" spans="2:12" s="75" customFormat="1" x14ac:dyDescent="0.15">
      <c r="B32" s="75" t="s">
        <v>9</v>
      </c>
      <c r="D32" s="75" t="s">
        <v>35</v>
      </c>
      <c r="E32" s="75" t="s">
        <v>45</v>
      </c>
      <c r="F32" s="75" t="s">
        <v>78</v>
      </c>
      <c r="G32" s="75" t="s">
        <v>64</v>
      </c>
      <c r="H32" s="75" t="s">
        <v>79</v>
      </c>
      <c r="I32" s="76">
        <v>252.00000000000003</v>
      </c>
      <c r="J32" s="76">
        <v>60</v>
      </c>
      <c r="K32" s="76">
        <f t="shared" si="0"/>
        <v>15120.000000000002</v>
      </c>
      <c r="L32" s="76">
        <v>28</v>
      </c>
    </row>
    <row r="33" spans="2:12" s="75" customFormat="1" x14ac:dyDescent="0.15">
      <c r="B33" s="77" t="s">
        <v>9</v>
      </c>
      <c r="C33" s="77"/>
      <c r="D33" s="77" t="s">
        <v>35</v>
      </c>
      <c r="E33" s="77" t="s">
        <v>46</v>
      </c>
      <c r="F33" s="77" t="s">
        <v>78</v>
      </c>
      <c r="G33" s="77" t="s">
        <v>65</v>
      </c>
      <c r="H33" s="77" t="s">
        <v>79</v>
      </c>
      <c r="I33" s="78">
        <v>270</v>
      </c>
      <c r="J33" s="78">
        <v>2</v>
      </c>
      <c r="K33" s="78">
        <f t="shared" si="0"/>
        <v>540</v>
      </c>
      <c r="L33" s="78">
        <v>30</v>
      </c>
    </row>
    <row r="34" spans="2:12" s="75" customFormat="1" x14ac:dyDescent="0.15">
      <c r="B34" s="75" t="s">
        <v>9</v>
      </c>
      <c r="D34" s="75" t="s">
        <v>35</v>
      </c>
      <c r="E34" s="75" t="s">
        <v>20</v>
      </c>
      <c r="F34" s="75" t="s">
        <v>68</v>
      </c>
      <c r="G34" s="75" t="s">
        <v>60</v>
      </c>
      <c r="I34" s="76">
        <v>204</v>
      </c>
      <c r="J34" s="76">
        <v>2</v>
      </c>
      <c r="K34" s="76">
        <f t="shared" si="0"/>
        <v>408</v>
      </c>
      <c r="L34" s="76">
        <v>20</v>
      </c>
    </row>
    <row r="35" spans="2:12" s="75" customFormat="1" x14ac:dyDescent="0.15">
      <c r="B35" s="75" t="s">
        <v>9</v>
      </c>
      <c r="D35" s="75" t="s">
        <v>35</v>
      </c>
      <c r="E35" s="75" t="s">
        <v>21</v>
      </c>
      <c r="F35" s="75" t="s">
        <v>68</v>
      </c>
      <c r="G35" s="75" t="s">
        <v>61</v>
      </c>
      <c r="H35" s="75" t="s">
        <v>69</v>
      </c>
      <c r="I35" s="76">
        <v>222</v>
      </c>
      <c r="J35" s="76">
        <v>2</v>
      </c>
      <c r="K35" s="76">
        <f t="shared" si="0"/>
        <v>444</v>
      </c>
      <c r="L35" s="76">
        <v>22</v>
      </c>
    </row>
    <row r="36" spans="2:12" s="75" customFormat="1" x14ac:dyDescent="0.15">
      <c r="B36" s="75" t="s">
        <v>9</v>
      </c>
      <c r="D36" s="75" t="s">
        <v>35</v>
      </c>
      <c r="E36" s="75" t="s">
        <v>22</v>
      </c>
      <c r="F36" s="75" t="s">
        <v>68</v>
      </c>
      <c r="G36" s="75" t="s">
        <v>63</v>
      </c>
      <c r="H36" s="75" t="s">
        <v>69</v>
      </c>
      <c r="I36" s="76">
        <v>259</v>
      </c>
      <c r="J36" s="76">
        <v>20</v>
      </c>
      <c r="K36" s="76">
        <f t="shared" si="0"/>
        <v>5180</v>
      </c>
      <c r="L36" s="76">
        <v>26</v>
      </c>
    </row>
    <row r="37" spans="2:12" s="75" customFormat="1" x14ac:dyDescent="0.15">
      <c r="B37" s="75" t="s">
        <v>9</v>
      </c>
      <c r="D37" s="75" t="s">
        <v>35</v>
      </c>
      <c r="E37" s="75" t="s">
        <v>23</v>
      </c>
      <c r="F37" s="75" t="s">
        <v>68</v>
      </c>
      <c r="G37" s="75" t="s">
        <v>64</v>
      </c>
      <c r="H37" s="75" t="s">
        <v>69</v>
      </c>
      <c r="I37" s="76">
        <v>270</v>
      </c>
      <c r="J37" s="76">
        <v>100</v>
      </c>
      <c r="K37" s="76">
        <f t="shared" si="0"/>
        <v>27000</v>
      </c>
      <c r="L37" s="76">
        <v>28</v>
      </c>
    </row>
    <row r="38" spans="2:12" s="75" customFormat="1" x14ac:dyDescent="0.15">
      <c r="B38" s="77" t="s">
        <v>9</v>
      </c>
      <c r="C38" s="77"/>
      <c r="D38" s="77" t="s">
        <v>35</v>
      </c>
      <c r="E38" s="77" t="s">
        <v>24</v>
      </c>
      <c r="F38" s="77" t="s">
        <v>68</v>
      </c>
      <c r="G38" s="77" t="s">
        <v>65</v>
      </c>
      <c r="H38" s="77" t="s">
        <v>69</v>
      </c>
      <c r="I38" s="78">
        <v>283</v>
      </c>
      <c r="J38" s="78">
        <v>20</v>
      </c>
      <c r="K38" s="78">
        <f t="shared" si="0"/>
        <v>5660</v>
      </c>
      <c r="L38" s="78">
        <v>30</v>
      </c>
    </row>
    <row r="39" spans="2:12" s="75" customFormat="1" x14ac:dyDescent="0.15">
      <c r="B39" s="75" t="s">
        <v>9</v>
      </c>
      <c r="D39" s="75" t="s">
        <v>36</v>
      </c>
      <c r="E39" s="75" t="s">
        <v>39</v>
      </c>
      <c r="F39" s="75" t="s">
        <v>68</v>
      </c>
      <c r="G39" s="75" t="s">
        <v>63</v>
      </c>
      <c r="H39" s="75" t="s">
        <v>140</v>
      </c>
      <c r="I39" s="76">
        <v>238.79999999999998</v>
      </c>
      <c r="J39" s="76">
        <v>4</v>
      </c>
      <c r="K39" s="76">
        <f t="shared" si="0"/>
        <v>955.19999999999993</v>
      </c>
      <c r="L39" s="76">
        <v>26</v>
      </c>
    </row>
    <row r="40" spans="2:12" s="75" customFormat="1" x14ac:dyDescent="0.15">
      <c r="B40" s="75" t="s">
        <v>9</v>
      </c>
      <c r="D40" s="75" t="s">
        <v>36</v>
      </c>
      <c r="E40" s="75" t="s">
        <v>40</v>
      </c>
      <c r="F40" s="75" t="s">
        <v>68</v>
      </c>
      <c r="G40" s="75" t="s">
        <v>64</v>
      </c>
      <c r="H40" s="75" t="s">
        <v>71</v>
      </c>
      <c r="I40" s="76">
        <v>255</v>
      </c>
      <c r="J40" s="76">
        <v>120</v>
      </c>
      <c r="K40" s="76">
        <f t="shared" si="0"/>
        <v>30600</v>
      </c>
      <c r="L40" s="76">
        <v>28</v>
      </c>
    </row>
    <row r="41" spans="2:12" s="75" customFormat="1" x14ac:dyDescent="0.15">
      <c r="B41" s="77" t="s">
        <v>9</v>
      </c>
      <c r="C41" s="77"/>
      <c r="D41" s="77" t="s">
        <v>36</v>
      </c>
      <c r="E41" s="77" t="s">
        <v>41</v>
      </c>
      <c r="F41" s="77" t="s">
        <v>68</v>
      </c>
      <c r="G41" s="77" t="s">
        <v>65</v>
      </c>
      <c r="H41" s="77" t="s">
        <v>80</v>
      </c>
      <c r="I41" s="78">
        <v>268</v>
      </c>
      <c r="J41" s="78">
        <v>40</v>
      </c>
      <c r="K41" s="78">
        <f t="shared" si="0"/>
        <v>10720</v>
      </c>
      <c r="L41" s="78">
        <v>30</v>
      </c>
    </row>
    <row r="42" spans="2:12" s="75" customFormat="1" x14ac:dyDescent="0.15">
      <c r="B42" s="75" t="s">
        <v>9</v>
      </c>
      <c r="D42" s="75" t="s">
        <v>56</v>
      </c>
      <c r="E42" s="75" t="s">
        <v>105</v>
      </c>
      <c r="F42" s="75" t="s">
        <v>99</v>
      </c>
      <c r="G42" s="75" t="s">
        <v>64</v>
      </c>
      <c r="I42" s="76">
        <v>357.59999999999997</v>
      </c>
      <c r="J42" s="76">
        <v>20</v>
      </c>
      <c r="K42" s="76">
        <f t="shared" ref="K42:K53" si="1">J42*I42</f>
        <v>7151.9999999999991</v>
      </c>
      <c r="L42" s="76">
        <v>28</v>
      </c>
    </row>
    <row r="43" spans="2:12" s="75" customFormat="1" x14ac:dyDescent="0.15">
      <c r="B43" s="77" t="s">
        <v>9</v>
      </c>
      <c r="C43" s="77"/>
      <c r="D43" s="77" t="s">
        <v>56</v>
      </c>
      <c r="E43" s="77" t="s">
        <v>106</v>
      </c>
      <c r="F43" s="77" t="s">
        <v>101</v>
      </c>
      <c r="G43" s="77" t="s">
        <v>64</v>
      </c>
      <c r="H43" s="77"/>
      <c r="I43" s="78">
        <v>396</v>
      </c>
      <c r="J43" s="78">
        <v>20</v>
      </c>
      <c r="K43" s="78">
        <f t="shared" si="1"/>
        <v>7920</v>
      </c>
      <c r="L43" s="78">
        <v>28</v>
      </c>
    </row>
    <row r="44" spans="2:12" s="75" customFormat="1" x14ac:dyDescent="0.15">
      <c r="B44" s="75" t="s">
        <v>55</v>
      </c>
      <c r="D44" s="75" t="s">
        <v>35</v>
      </c>
      <c r="E44" s="75" t="s">
        <v>107</v>
      </c>
      <c r="F44" s="75" t="s">
        <v>113</v>
      </c>
      <c r="G44" s="75" t="s">
        <v>102</v>
      </c>
      <c r="I44" s="76">
        <v>660</v>
      </c>
      <c r="J44" s="76">
        <v>3</v>
      </c>
      <c r="K44" s="76">
        <f t="shared" si="1"/>
        <v>1980</v>
      </c>
      <c r="L44" s="76">
        <v>40</v>
      </c>
    </row>
    <row r="45" spans="2:12" s="75" customFormat="1" x14ac:dyDescent="0.15">
      <c r="B45" s="75" t="s">
        <v>55</v>
      </c>
      <c r="D45" s="75" t="s">
        <v>56</v>
      </c>
      <c r="E45" s="75" t="s">
        <v>108</v>
      </c>
      <c r="F45" s="75" t="s">
        <v>113</v>
      </c>
      <c r="G45" s="75" t="s">
        <v>102</v>
      </c>
      <c r="I45" s="76">
        <v>648</v>
      </c>
      <c r="J45" s="76">
        <v>5</v>
      </c>
      <c r="K45" s="76">
        <f t="shared" si="1"/>
        <v>3240</v>
      </c>
      <c r="L45" s="76">
        <v>40</v>
      </c>
    </row>
    <row r="46" spans="2:12" s="75" customFormat="1" x14ac:dyDescent="0.15">
      <c r="B46" s="77" t="s">
        <v>55</v>
      </c>
      <c r="C46" s="77"/>
      <c r="D46" s="77" t="s">
        <v>56</v>
      </c>
      <c r="E46" s="77" t="s">
        <v>57</v>
      </c>
      <c r="F46" s="77" t="s">
        <v>67</v>
      </c>
      <c r="G46" s="77" t="s">
        <v>114</v>
      </c>
      <c r="H46" s="77" t="s">
        <v>137</v>
      </c>
      <c r="I46" s="78">
        <v>780</v>
      </c>
      <c r="J46" s="78">
        <v>20</v>
      </c>
      <c r="K46" s="78">
        <f t="shared" si="1"/>
        <v>15600</v>
      </c>
      <c r="L46" s="78">
        <v>50</v>
      </c>
    </row>
    <row r="47" spans="2:12" s="75" customFormat="1" x14ac:dyDescent="0.15">
      <c r="B47" s="75" t="s">
        <v>58</v>
      </c>
      <c r="D47" s="75" t="s">
        <v>35</v>
      </c>
      <c r="E47" s="75" t="s">
        <v>109</v>
      </c>
      <c r="F47" s="75" t="s">
        <v>96</v>
      </c>
      <c r="G47" s="75" t="s">
        <v>95</v>
      </c>
      <c r="I47" s="76">
        <v>300</v>
      </c>
      <c r="J47" s="76">
        <v>10</v>
      </c>
      <c r="K47" s="76">
        <f t="shared" si="1"/>
        <v>3000</v>
      </c>
      <c r="L47" s="76"/>
    </row>
    <row r="48" spans="2:12" s="75" customFormat="1" x14ac:dyDescent="0.15">
      <c r="B48" s="75" t="s">
        <v>58</v>
      </c>
      <c r="D48" s="75" t="s">
        <v>35</v>
      </c>
      <c r="E48" s="75" t="s">
        <v>110</v>
      </c>
      <c r="F48" s="75" t="s">
        <v>97</v>
      </c>
      <c r="G48" s="75" t="s">
        <v>94</v>
      </c>
      <c r="I48" s="76">
        <v>600</v>
      </c>
      <c r="J48" s="76">
        <v>10</v>
      </c>
      <c r="K48" s="76">
        <f t="shared" si="1"/>
        <v>6000</v>
      </c>
      <c r="L48" s="76"/>
    </row>
    <row r="49" spans="2:12" s="75" customFormat="1" x14ac:dyDescent="0.15">
      <c r="B49" s="77" t="s">
        <v>58</v>
      </c>
      <c r="C49" s="77"/>
      <c r="D49" s="77" t="s">
        <v>36</v>
      </c>
      <c r="E49" s="77" t="s">
        <v>187</v>
      </c>
      <c r="F49" s="77" t="s">
        <v>97</v>
      </c>
      <c r="G49" s="77" t="s">
        <v>94</v>
      </c>
      <c r="H49" s="77" t="s">
        <v>120</v>
      </c>
      <c r="I49" s="78">
        <v>480</v>
      </c>
      <c r="J49" s="78">
        <v>40</v>
      </c>
      <c r="K49" s="78">
        <f t="shared" si="1"/>
        <v>19200</v>
      </c>
      <c r="L49" s="78"/>
    </row>
    <row r="50" spans="2:12" s="75" customFormat="1" x14ac:dyDescent="0.15">
      <c r="B50" s="75" t="s">
        <v>58</v>
      </c>
      <c r="D50" s="75" t="s">
        <v>35</v>
      </c>
      <c r="E50" s="75" t="s">
        <v>188</v>
      </c>
      <c r="F50" s="75" t="s">
        <v>68</v>
      </c>
      <c r="G50" s="75" t="s">
        <v>290</v>
      </c>
      <c r="H50" s="75" t="s">
        <v>116</v>
      </c>
      <c r="I50" s="76">
        <v>960</v>
      </c>
      <c r="J50" s="76">
        <v>5</v>
      </c>
      <c r="K50" s="76">
        <f t="shared" si="1"/>
        <v>4800</v>
      </c>
      <c r="L50" s="76">
        <v>85</v>
      </c>
    </row>
    <row r="51" spans="2:12" s="75" customFormat="1" x14ac:dyDescent="0.15">
      <c r="B51" s="75" t="s">
        <v>58</v>
      </c>
      <c r="D51" s="75" t="s">
        <v>36</v>
      </c>
      <c r="E51" s="75" t="s">
        <v>189</v>
      </c>
      <c r="F51" s="75" t="s">
        <v>68</v>
      </c>
      <c r="G51" s="75" t="s">
        <v>290</v>
      </c>
      <c r="H51" s="75" t="s">
        <v>191</v>
      </c>
      <c r="I51" s="76">
        <v>936</v>
      </c>
      <c r="J51" s="76">
        <v>3</v>
      </c>
      <c r="K51" s="76">
        <f t="shared" si="1"/>
        <v>2808</v>
      </c>
      <c r="L51" s="76">
        <v>85</v>
      </c>
    </row>
    <row r="52" spans="2:12" s="75" customFormat="1" x14ac:dyDescent="0.15">
      <c r="B52" s="77" t="s">
        <v>58</v>
      </c>
      <c r="C52" s="77"/>
      <c r="D52" s="77" t="s">
        <v>56</v>
      </c>
      <c r="E52" s="77" t="s">
        <v>190</v>
      </c>
      <c r="F52" s="77" t="s">
        <v>68</v>
      </c>
      <c r="G52" s="77" t="s">
        <v>290</v>
      </c>
      <c r="H52" s="77" t="s">
        <v>191</v>
      </c>
      <c r="I52" s="78">
        <v>900</v>
      </c>
      <c r="J52" s="78">
        <v>3</v>
      </c>
      <c r="K52" s="78">
        <f t="shared" si="1"/>
        <v>2700</v>
      </c>
      <c r="L52" s="78">
        <v>85</v>
      </c>
    </row>
    <row r="53" spans="2:12" s="75" customFormat="1" ht="14.25" thickBot="1" x14ac:dyDescent="0.2">
      <c r="B53" s="80" t="s">
        <v>58</v>
      </c>
      <c r="C53" s="80"/>
      <c r="D53" s="80" t="s">
        <v>56</v>
      </c>
      <c r="E53" s="80" t="s">
        <v>118</v>
      </c>
      <c r="F53" s="80" t="s">
        <v>92</v>
      </c>
      <c r="G53" s="80" t="s">
        <v>94</v>
      </c>
      <c r="H53" s="80" t="s">
        <v>93</v>
      </c>
      <c r="I53" s="81">
        <v>840</v>
      </c>
      <c r="J53" s="81">
        <v>3</v>
      </c>
      <c r="K53" s="81">
        <f t="shared" si="1"/>
        <v>2520</v>
      </c>
      <c r="L53" s="81"/>
    </row>
    <row r="54" spans="2:12" ht="14.25" thickTop="1" x14ac:dyDescent="0.15">
      <c r="B54" s="46" t="s">
        <v>89</v>
      </c>
      <c r="C54" s="46"/>
      <c r="D54" s="46" t="s">
        <v>318</v>
      </c>
      <c r="E54" s="46" t="s">
        <v>91</v>
      </c>
      <c r="F54" s="46"/>
      <c r="G54" s="46"/>
      <c r="H54" s="46"/>
      <c r="I54" s="47">
        <f>K54/J54</f>
        <v>290.99333933393342</v>
      </c>
      <c r="J54" s="47">
        <f>SUM(J4:J53)</f>
        <v>1111</v>
      </c>
      <c r="K54" s="47">
        <f>SUM(K4:K53)</f>
        <v>323293.60000000003</v>
      </c>
      <c r="L54" s="47"/>
    </row>
  </sheetData>
  <sortState ref="B4:L41">
    <sortCondition ref="F4:F41"/>
    <sortCondition ref="D4:D41"/>
    <sortCondition ref="L4:L41"/>
  </sortState>
  <phoneticPr fontId="1"/>
  <pageMargins left="0.7" right="0.7" top="0.75" bottom="0.75" header="0.3" footer="0.3"/>
  <pageSetup paperSize="9" scale="5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7"/>
  <sheetViews>
    <sheetView showGridLines="0" workbookViewId="0">
      <selection activeCell="J24" sqref="J24"/>
    </sheetView>
  </sheetViews>
  <sheetFormatPr defaultRowHeight="13.5" x14ac:dyDescent="0.15"/>
  <cols>
    <col min="3" max="3" width="6.875" customWidth="1"/>
    <col min="9" max="9" width="3.375" customWidth="1"/>
    <col min="14" max="14" width="10.25" bestFit="1" customWidth="1"/>
  </cols>
  <sheetData>
    <row r="2" spans="1:16" x14ac:dyDescent="0.15">
      <c r="A2" s="21" t="s">
        <v>272</v>
      </c>
      <c r="D2" t="s">
        <v>254</v>
      </c>
    </row>
    <row r="5" spans="1:16" x14ac:dyDescent="0.15">
      <c r="A5" t="s">
        <v>250</v>
      </c>
      <c r="D5" t="s">
        <v>207</v>
      </c>
      <c r="E5" s="70" t="s">
        <v>248</v>
      </c>
      <c r="G5" t="s">
        <v>208</v>
      </c>
      <c r="J5" t="s">
        <v>249</v>
      </c>
      <c r="L5" t="s">
        <v>214</v>
      </c>
      <c r="N5" t="s">
        <v>242</v>
      </c>
      <c r="O5" s="69" t="s">
        <v>285</v>
      </c>
    </row>
    <row r="7" spans="1:16" x14ac:dyDescent="0.15">
      <c r="G7" t="s">
        <v>209</v>
      </c>
    </row>
    <row r="8" spans="1:16" x14ac:dyDescent="0.15">
      <c r="L8" t="s">
        <v>215</v>
      </c>
      <c r="N8" t="s">
        <v>223</v>
      </c>
      <c r="O8" t="s">
        <v>253</v>
      </c>
      <c r="P8" s="69" t="s">
        <v>282</v>
      </c>
    </row>
    <row r="9" spans="1:16" x14ac:dyDescent="0.15">
      <c r="G9" t="s">
        <v>210</v>
      </c>
      <c r="L9" s="73" t="s">
        <v>252</v>
      </c>
      <c r="N9" t="s">
        <v>224</v>
      </c>
      <c r="O9" t="s">
        <v>242</v>
      </c>
      <c r="P9" s="69" t="s">
        <v>284</v>
      </c>
    </row>
    <row r="10" spans="1:16" x14ac:dyDescent="0.15">
      <c r="N10" t="s">
        <v>225</v>
      </c>
      <c r="O10" t="s">
        <v>253</v>
      </c>
      <c r="P10" s="69" t="s">
        <v>283</v>
      </c>
    </row>
    <row r="11" spans="1:16" x14ac:dyDescent="0.15">
      <c r="G11" t="s">
        <v>211</v>
      </c>
    </row>
    <row r="12" spans="1:16" x14ac:dyDescent="0.15">
      <c r="L12" t="s">
        <v>216</v>
      </c>
      <c r="N12" t="s">
        <v>226</v>
      </c>
      <c r="O12" t="s">
        <v>242</v>
      </c>
      <c r="P12" s="69" t="s">
        <v>281</v>
      </c>
    </row>
    <row r="13" spans="1:16" x14ac:dyDescent="0.15">
      <c r="G13" t="s">
        <v>212</v>
      </c>
      <c r="L13" s="74" t="s">
        <v>252</v>
      </c>
      <c r="N13" t="s">
        <v>227</v>
      </c>
      <c r="O13" t="s">
        <v>242</v>
      </c>
      <c r="P13" s="69" t="s">
        <v>275</v>
      </c>
    </row>
    <row r="15" spans="1:16" x14ac:dyDescent="0.15">
      <c r="D15" t="s">
        <v>206</v>
      </c>
      <c r="E15" s="69" t="s">
        <v>248</v>
      </c>
      <c r="G15" t="s">
        <v>213</v>
      </c>
    </row>
    <row r="17" spans="4:9" x14ac:dyDescent="0.15">
      <c r="D17" t="s">
        <v>219</v>
      </c>
    </row>
    <row r="19" spans="4:9" x14ac:dyDescent="0.15">
      <c r="D19" t="s">
        <v>218</v>
      </c>
      <c r="E19" s="69" t="s">
        <v>248</v>
      </c>
    </row>
    <row r="21" spans="4:9" x14ac:dyDescent="0.15">
      <c r="D21" t="s">
        <v>217</v>
      </c>
      <c r="E21" s="69" t="s">
        <v>222</v>
      </c>
      <c r="G21" t="s">
        <v>273</v>
      </c>
      <c r="I21" s="69" t="s">
        <v>274</v>
      </c>
    </row>
    <row r="23" spans="4:9" x14ac:dyDescent="0.15">
      <c r="D23" t="s">
        <v>220</v>
      </c>
    </row>
    <row r="25" spans="4:9" x14ac:dyDescent="0.15">
      <c r="D25" t="s">
        <v>221</v>
      </c>
      <c r="F25" s="69" t="s">
        <v>247</v>
      </c>
    </row>
    <row r="27" spans="4:9" x14ac:dyDescent="0.15">
      <c r="D27" t="s">
        <v>251</v>
      </c>
    </row>
  </sheetData>
  <phoneticPr fontId="1"/>
  <pageMargins left="0.7" right="0.7" top="0.75" bottom="0.75" header="0.3" footer="0.3"/>
  <pageSetup paperSize="9" scale="97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4"/>
  <sheetViews>
    <sheetView showGridLines="0" workbookViewId="0">
      <selection activeCell="D26" sqref="D26"/>
    </sheetView>
  </sheetViews>
  <sheetFormatPr defaultRowHeight="13.5" x14ac:dyDescent="0.15"/>
  <sheetData>
    <row r="1" spans="1:2" x14ac:dyDescent="0.15">
      <c r="A1" s="21" t="s">
        <v>228</v>
      </c>
    </row>
    <row r="3" spans="1:2" x14ac:dyDescent="0.15">
      <c r="B3" s="29" t="s">
        <v>240</v>
      </c>
    </row>
    <row r="4" spans="1:2" x14ac:dyDescent="0.15">
      <c r="B4" t="s">
        <v>241</v>
      </c>
    </row>
    <row r="5" spans="1:2" x14ac:dyDescent="0.15">
      <c r="B5" t="s">
        <v>229</v>
      </c>
    </row>
    <row r="6" spans="1:2" x14ac:dyDescent="0.15">
      <c r="B6" t="s">
        <v>230</v>
      </c>
    </row>
    <row r="8" spans="1:2" x14ac:dyDescent="0.15">
      <c r="B8" s="29" t="s">
        <v>239</v>
      </c>
    </row>
    <row r="9" spans="1:2" x14ac:dyDescent="0.15">
      <c r="B9" t="s">
        <v>231</v>
      </c>
    </row>
    <row r="10" spans="1:2" x14ac:dyDescent="0.15">
      <c r="B10" t="s">
        <v>232</v>
      </c>
    </row>
    <row r="11" spans="1:2" x14ac:dyDescent="0.15">
      <c r="B11" t="s">
        <v>230</v>
      </c>
    </row>
    <row r="13" spans="1:2" x14ac:dyDescent="0.15">
      <c r="B13" s="29" t="s">
        <v>237</v>
      </c>
    </row>
    <row r="14" spans="1:2" x14ac:dyDescent="0.15">
      <c r="B14" t="s">
        <v>233</v>
      </c>
    </row>
    <row r="15" spans="1:2" x14ac:dyDescent="0.15">
      <c r="B15" t="s">
        <v>234</v>
      </c>
    </row>
    <row r="16" spans="1:2" x14ac:dyDescent="0.15">
      <c r="B16" t="s">
        <v>238</v>
      </c>
    </row>
    <row r="18" spans="2:2" x14ac:dyDescent="0.15">
      <c r="B18" s="29" t="s">
        <v>258</v>
      </c>
    </row>
    <row r="19" spans="2:2" x14ac:dyDescent="0.15">
      <c r="B19" t="s">
        <v>235</v>
      </c>
    </row>
    <row r="20" spans="2:2" x14ac:dyDescent="0.15">
      <c r="B20" t="s">
        <v>236</v>
      </c>
    </row>
    <row r="21" spans="2:2" x14ac:dyDescent="0.15">
      <c r="B21" t="s">
        <v>338</v>
      </c>
    </row>
    <row r="23" spans="2:2" x14ac:dyDescent="0.15">
      <c r="B23" s="29" t="s">
        <v>256</v>
      </c>
    </row>
    <row r="24" spans="2:2" x14ac:dyDescent="0.15">
      <c r="B24" t="s">
        <v>257</v>
      </c>
    </row>
  </sheetData>
  <phoneticPr fontId="1"/>
  <pageMargins left="0.7" right="0.7" top="0.75" bottom="0.75" header="0.3" footer="0.3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Ｄａｔａ</vt:lpstr>
      <vt:lpstr>ＰＴ</vt:lpstr>
      <vt:lpstr>品番ソート1</vt:lpstr>
      <vt:lpstr>品番ソート2</vt:lpstr>
      <vt:lpstr>組織図</vt:lpstr>
      <vt:lpstr>検証ﾌﾟﾛｾｽ</vt:lpstr>
      <vt:lpstr>Ｄａｔａ!Print_Area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2014-12-02T15:16:15Z</dcterms:created>
  <dcterms:modified xsi:type="dcterms:W3CDTF">2014-12-02T15:24:17Z</dcterms:modified>
</cp:coreProperties>
</file>